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TRUCK2SUCCESS\2020\Handouts\03 - Creating a Business Plan\"/>
    </mc:Choice>
  </mc:AlternateContent>
  <bookViews>
    <workbookView xWindow="0" yWindow="0" windowWidth="28800" windowHeight="11385" tabRatio="717" activeTab="6"/>
  </bookViews>
  <sheets>
    <sheet name="Introduction" sheetId="10" r:id="rId1"/>
    <sheet name="Cost of Operations" sheetId="3" r:id="rId2"/>
    <sheet name="Example" sheetId="1" r:id="rId3"/>
    <sheet name="Net Profit Margin" sheetId="4" r:id="rId4"/>
    <sheet name="Net Profit Margin Example" sheetId="5" r:id="rId5"/>
    <sheet name="Operating Ratio" sheetId="11" r:id="rId6"/>
    <sheet name="Operating Ratio Example" sheetId="12" r:id="rId7"/>
    <sheet name="Working Capital" sheetId="6" r:id="rId8"/>
    <sheet name="Debt Ratio" sheetId="8" r:id="rId9"/>
    <sheet name="Debt Equity Ratio" sheetId="9" r:id="rId10"/>
  </sheets>
  <definedNames>
    <definedName name="_ftn1" localSheetId="5">'Operating Ratio'!#REF!</definedName>
    <definedName name="_ftn1" localSheetId="6">'Operating Ratio Example'!#REF!</definedName>
    <definedName name="_ftn2" localSheetId="9">'Debt Equity Ratio'!#REF!</definedName>
    <definedName name="_ftn2" localSheetId="8">'Debt Ratio'!#REF!</definedName>
    <definedName name="_ftn2" localSheetId="7">'Working Capital'!#REF!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2" l="1"/>
  <c r="C6" i="11"/>
  <c r="B6" i="12"/>
  <c r="A6" i="12"/>
  <c r="B6" i="11"/>
  <c r="A6" i="11"/>
  <c r="C54" i="1" l="1"/>
  <c r="B54" i="1"/>
  <c r="C50" i="1" l="1"/>
  <c r="L5" i="4" l="1"/>
  <c r="H5" i="4"/>
  <c r="G5" i="4"/>
  <c r="F5" i="4"/>
  <c r="D5" i="4"/>
  <c r="F6" i="5"/>
  <c r="C5" i="4" l="1"/>
  <c r="D7" i="9" l="1"/>
  <c r="E7" i="9" s="1"/>
  <c r="D7" i="8"/>
  <c r="E7" i="6"/>
  <c r="D7" i="6"/>
  <c r="I6" i="5" l="1"/>
  <c r="I5" i="4" l="1"/>
  <c r="E5" i="4"/>
  <c r="B53" i="3" l="1"/>
  <c r="B27" i="3"/>
  <c r="B16" i="3"/>
  <c r="B5" i="3"/>
  <c r="C31" i="3" l="1"/>
  <c r="C35" i="3"/>
  <c r="C39" i="3"/>
  <c r="C43" i="3"/>
  <c r="C47" i="3"/>
  <c r="C21" i="3"/>
  <c r="C25" i="3"/>
  <c r="C32" i="3"/>
  <c r="C36" i="3"/>
  <c r="C40" i="3"/>
  <c r="C44" i="3"/>
  <c r="C48" i="3"/>
  <c r="C22" i="3"/>
  <c r="C26" i="3"/>
  <c r="C33" i="3"/>
  <c r="C37" i="3"/>
  <c r="C41" i="3"/>
  <c r="C45" i="3"/>
  <c r="C49" i="3"/>
  <c r="C23" i="3"/>
  <c r="C19" i="3"/>
  <c r="C30" i="3"/>
  <c r="C34" i="3"/>
  <c r="C38" i="3"/>
  <c r="C42" i="3"/>
  <c r="C46" i="3"/>
  <c r="C20" i="3"/>
  <c r="C24" i="3"/>
  <c r="C16" i="3"/>
  <c r="C27" i="3"/>
  <c r="C53" i="3"/>
  <c r="C13" i="3"/>
  <c r="C14" i="3"/>
  <c r="C57" i="3"/>
  <c r="C15" i="3"/>
  <c r="B9" i="3"/>
  <c r="B31" i="1"/>
  <c r="B53" i="1"/>
  <c r="B16" i="1"/>
  <c r="B5" i="1"/>
  <c r="C57" i="1" l="1"/>
  <c r="C31" i="1"/>
  <c r="C39" i="1"/>
  <c r="C24" i="1"/>
  <c r="C40" i="1"/>
  <c r="C48" i="1"/>
  <c r="C25" i="1"/>
  <c r="C37" i="1"/>
  <c r="C45" i="1"/>
  <c r="C22" i="1"/>
  <c r="C34" i="1"/>
  <c r="C38" i="1"/>
  <c r="C42" i="1"/>
  <c r="C46" i="1"/>
  <c r="C23" i="1"/>
  <c r="C19" i="1"/>
  <c r="C35" i="1"/>
  <c r="C43" i="1"/>
  <c r="C47" i="1"/>
  <c r="C20" i="1"/>
  <c r="C32" i="1"/>
  <c r="C36" i="1"/>
  <c r="C44" i="1"/>
  <c r="C21" i="1"/>
  <c r="C33" i="1"/>
  <c r="C41" i="1"/>
  <c r="C49" i="1"/>
  <c r="C26" i="1"/>
  <c r="B50" i="3"/>
  <c r="C53" i="1"/>
  <c r="B9" i="1"/>
  <c r="B30" i="1" s="1"/>
  <c r="C30" i="1" s="1"/>
  <c r="B27" i="1"/>
  <c r="C27" i="1" s="1"/>
  <c r="C16" i="1"/>
  <c r="C14" i="1"/>
  <c r="C15" i="1"/>
  <c r="C13" i="1"/>
  <c r="E6" i="5" l="1"/>
  <c r="C50" i="3"/>
  <c r="B54" i="3"/>
  <c r="B50" i="1"/>
  <c r="D6" i="5" l="1"/>
  <c r="C6" i="5" s="1"/>
  <c r="C54" i="3"/>
  <c r="B55" i="3"/>
  <c r="H6" i="5" l="1"/>
  <c r="J5" i="4"/>
  <c r="B58" i="3"/>
  <c r="C58" i="3" s="1"/>
  <c r="C55" i="3"/>
  <c r="B55" i="1"/>
  <c r="C55" i="1" s="1"/>
  <c r="G6" i="5" l="1"/>
  <c r="J6" i="5" s="1"/>
  <c r="K6" i="5" s="1"/>
  <c r="L6" i="5" s="1"/>
  <c r="B58" i="1"/>
  <c r="C58" i="1" s="1"/>
</calcChain>
</file>

<file path=xl/sharedStrings.xml><?xml version="1.0" encoding="utf-8"?>
<sst xmlns="http://schemas.openxmlformats.org/spreadsheetml/2006/main" count="168" uniqueCount="92">
  <si>
    <t>OOIDA Cost Per Mile Calculator Cost of Operation</t>
  </si>
  <si>
    <t>Operation Specifics:</t>
  </si>
  <si>
    <t>How many loaded miles did you run last year?</t>
  </si>
  <si>
    <t>How many empty miles did you run last year?</t>
  </si>
  <si>
    <t>Total Loaded and Unloaded run in the year</t>
  </si>
  <si>
    <t>Gallons of Tractor fuel purchased in last year?</t>
  </si>
  <si>
    <t>Gallons of Reefer fuel purchased in last year?</t>
  </si>
  <si>
    <t>Average price per gallon</t>
  </si>
  <si>
    <t>Operation Income (Yearly):</t>
  </si>
  <si>
    <t>Gross earnings from truck(s)</t>
  </si>
  <si>
    <t>Interest earnings on escrow funds, investments, cash</t>
  </si>
  <si>
    <t>Other sources of business income</t>
  </si>
  <si>
    <t>Total Gross Income Last Year</t>
  </si>
  <si>
    <t>Operation Fixed Expenses (Yearly):</t>
  </si>
  <si>
    <t>Yearly Truck payment</t>
  </si>
  <si>
    <t>Yearly Trailer payment</t>
  </si>
  <si>
    <t>Primary Medical insurance premiums</t>
  </si>
  <si>
    <t>Workers Compensation insurance premiums</t>
  </si>
  <si>
    <t>Total Fixed Expenses Last Year</t>
  </si>
  <si>
    <t>Tractor Fuel</t>
  </si>
  <si>
    <t>Reefer Fuel</t>
  </si>
  <si>
    <t>Meals or per diem meal expense</t>
  </si>
  <si>
    <t>Loading and unloading Fees (include gate fees, lumpers, etc.)</t>
  </si>
  <si>
    <t>Factoring fees (selling accounts receivable)</t>
  </si>
  <si>
    <t>Legal Services</t>
  </si>
  <si>
    <t>Broker fees</t>
  </si>
  <si>
    <t>Professional Services (accounting, etc.)</t>
  </si>
  <si>
    <t>Driver Wages (total paid to drivers working for you)</t>
  </si>
  <si>
    <t>Payroll Taxes for employee drivers</t>
  </si>
  <si>
    <t>Advance fees</t>
  </si>
  <si>
    <t>Uncollectable receivables</t>
  </si>
  <si>
    <t>Collection fees</t>
  </si>
  <si>
    <t>Misc Expenses and Losses</t>
  </si>
  <si>
    <t>Total Variable Expenses Last Year</t>
  </si>
  <si>
    <t>Annual Operation Summary:</t>
  </si>
  <si>
    <t>Fill in blue colored squares</t>
  </si>
  <si>
    <t>Average MPG</t>
  </si>
  <si>
    <t xml:space="preserve">Total Expenses  </t>
  </si>
  <si>
    <t>Total Net Income</t>
  </si>
  <si>
    <t>Wages you paid yourself</t>
  </si>
  <si>
    <t>Company Total Net Income</t>
  </si>
  <si>
    <t>Total Gross Income</t>
  </si>
  <si>
    <t>ELD</t>
  </si>
  <si>
    <t>Phone &amp; Internet</t>
  </si>
  <si>
    <t>Truck Insurance (physical, bobtail, cargo, etc.)</t>
  </si>
  <si>
    <t>Licenses, Registrations, and Permits (annual vehicle inspection, IRP, UCR, HUVT 2290, etc.)</t>
  </si>
  <si>
    <t>Phone and Internet (phone apps, Wi-Fi on the road, etc.)</t>
  </si>
  <si>
    <t>Bank Fees (ATM fee, check book)</t>
  </si>
  <si>
    <t>Maintenance &amp; Supplies (tires, repairs, washes, fuel additives, small tools, etc.)</t>
  </si>
  <si>
    <t>Travel Expense (Hotel/Lodging, paid parking, shower, etc.)</t>
  </si>
  <si>
    <t>Permits, Tolls &amp; Taxes (IFTA, KYU, OR or NM State Permit, Tolls, Scale)</t>
  </si>
  <si>
    <t>Taxes (Property, etc.)</t>
  </si>
  <si>
    <t>Per Mile Figures</t>
  </si>
  <si>
    <t>Operation Variable Expenses (Yearly):</t>
  </si>
  <si>
    <t>Miles</t>
  </si>
  <si>
    <t>Variable Cost</t>
  </si>
  <si>
    <t>Fixed Cost</t>
  </si>
  <si>
    <t>Total Cost</t>
  </si>
  <si>
    <t>Contribution Margin Ratio</t>
  </si>
  <si>
    <t>Net Profit</t>
  </si>
  <si>
    <t>Revenue Per Mile</t>
  </si>
  <si>
    <t>Total Current Assets</t>
  </si>
  <si>
    <t>Total Current Liabilities</t>
  </si>
  <si>
    <t>Working Capital</t>
  </si>
  <si>
    <t>Working Capital Ratio</t>
  </si>
  <si>
    <t>Working Capital Caculator</t>
  </si>
  <si>
    <r>
      <t xml:space="preserve">Defined as the difference between a company's </t>
    </r>
    <r>
      <rPr>
        <u/>
        <sz val="11"/>
        <color rgb="FF0000FF"/>
        <rFont val="Calibri"/>
        <family val="2"/>
        <scheme val="minor"/>
      </rPr>
      <t>current assets</t>
    </r>
    <r>
      <rPr>
        <sz val="11"/>
        <color theme="1"/>
        <rFont val="Calibri"/>
        <family val="2"/>
        <scheme val="minor"/>
      </rPr>
      <t xml:space="preserve">, which are short-term economic resources that a business will convert into cash within one year, such as cash and accounts receivable (customers’ unpaid bills), and </t>
    </r>
    <r>
      <rPr>
        <u/>
        <sz val="11"/>
        <color rgb="FF0000FF"/>
        <rFont val="Calibri"/>
        <family val="2"/>
        <scheme val="minor"/>
      </rPr>
      <t>current liabilities</t>
    </r>
    <r>
      <rPr>
        <sz val="11"/>
        <color theme="1"/>
        <rFont val="Calibri"/>
        <family val="2"/>
        <scheme val="minor"/>
      </rPr>
      <t>,</t>
    </r>
    <r>
      <rPr>
        <vertAlign val="superscript"/>
        <sz val="11"/>
        <color theme="1"/>
        <rFont val="Calibri"/>
        <family val="2"/>
        <scheme val="minor"/>
      </rPr>
      <t xml:space="preserve"> </t>
    </r>
    <r>
      <rPr>
        <sz val="11"/>
        <color theme="1"/>
        <rFont val="Calibri"/>
        <family val="2"/>
        <scheme val="minor"/>
      </rPr>
      <t>which are a company's debts or obligations that are due within one year, such as short-term debt, accounts payable, taxes payable, and other similar debts. Working capital measures a company's short-term liquidity – more specifically, its ability to cover its debts, accounts payable and other obligations that are due within a year. In a sense, it is a snapshot of a firm's financial health.  (Working Capital = Current Assets – Current Liabilities).
The working capital ratio, or current ratio, indicates whether a company has enough short-term assets to cover its short-term debt.  A good working capital ratio is anything between 1.2 and 2.0. A ratio of less than 1.0 indicates negative working capital, with potential liquidity problems, while a ratio above 2.0 might indicate that a company is not using its excess assets effectively to generate maximum possible revenue.  According to CSI Market, the average working capital ratio for the transport and logistics industry is 1.57, with a high of 1.89 and a low of 1.07.</t>
    </r>
  </si>
  <si>
    <t>Debt Ratio</t>
  </si>
  <si>
    <t>Debt to Equity Ratio</t>
  </si>
  <si>
    <t>Debt Ratio Caculator</t>
  </si>
  <si>
    <r>
      <t xml:space="preserve">The debt ratio, or total debt to total assets ratio, is a financial ratio that measures the extent of a company’s leverage in terms of total debt to total assets. Thus, it measures what proportion a company finances its assets by debt rather than equity. Creditors use the ratio to see how much debt a company already has and if they have the ability to repay its debt, which will determine if the creditor will extend additional loans to the firm. It is important to note that this ratio does not include either short-term liabilities, such as accounts payable, or long-term liabilities.  Liabilities are things a company </t>
    </r>
    <r>
      <rPr>
        <i/>
        <u/>
        <sz val="11"/>
        <color theme="1"/>
        <rFont val="Calibri"/>
        <family val="2"/>
        <scheme val="minor"/>
      </rPr>
      <t>owes</t>
    </r>
    <r>
      <rPr>
        <sz val="11"/>
        <color theme="1"/>
        <rFont val="Calibri"/>
        <family val="2"/>
        <scheme val="minor"/>
      </rPr>
      <t xml:space="preserve">, while debts are things a company </t>
    </r>
    <r>
      <rPr>
        <i/>
        <u/>
        <sz val="11"/>
        <color theme="1"/>
        <rFont val="Calibri"/>
        <family val="2"/>
        <scheme val="minor"/>
      </rPr>
      <t>repays</t>
    </r>
    <r>
      <rPr>
        <sz val="11"/>
        <color theme="1"/>
        <rFont val="Calibri"/>
        <family val="2"/>
        <scheme val="minor"/>
      </rPr>
      <t xml:space="preserve">. For example, if a carrier already has a loan for their truck, but now is looking to take out a loan for a trailer as well, a creditor will consider their previous debt when deciding whether they will finance the trailer or not.  However, they will not examine that carrier’s day-to-day expenses in this ratio.
A debt ratio greater than 1.0 (100%) says that a company has more debt than assets. The higher the debt ratio, the more leveraged a company is, implying greater financial risk and greater chance of it defaulting on its loans.  At the same time, leverage is an important tool that companies use to grow, and many businesses find sustainable uses for debt.  Meanwhile, a debt ratio less than 1.0 (100%) indicates that a company has more assets than debt, in other words the company’s assets are funded by equity. 
Debt ratios vary widely across industries, with capital-intensive businesses such as utilities and pipelines having much higher debt ratios than other industries such as the technology sector.  However, a lower debt ratio may be required for industries with volatile cash flows, in which most businesses take on little debt. A company with a high debt ratio relative to its peers would probably find it expensive to borrow and could find itself in a crunch if circumstances change. For trucking, a debt ratio between 20% and 30% is a mark of a strong carrier, with those below 20% very strong.  
If Carrier A has $300,000 in total debt (short-term debt + long-term debt) and $500,000 in total assets, their total debt ratio is 60% ($300,000 ÷ $500,000). This means the carrier finances 60% of its assets from borrowing.
</t>
    </r>
  </si>
  <si>
    <t>Total Debt</t>
  </si>
  <si>
    <t>Total Assets</t>
  </si>
  <si>
    <t>Debt to Equity Ratio Caculator</t>
  </si>
  <si>
    <t>Total Liabilities</t>
  </si>
  <si>
    <t>Equity</t>
  </si>
  <si>
    <t xml:space="preserve">A business can be profitable and still go broke due to poor cash flow, meaning the cash on hand.  A business needs to collect receipts quickly enough to cover ongoing expenses (remember it can take up to 15-days before a leased on carrier is paid after all required paperwork is turned in) such as fuel or truck payments, before they are due.  An owner-operator should have 30 to 60 days or more of cash on hand, or working capital, to pay for costs to cover ongoing expenses.
While a leased-on owner-operator might not need as much cash on hand, they must have discipline to stay in business.  It is important that they do not rely on their carrier to continually give them a cash advance or dip into an escrow for various situations.  This can put a leased-on owner-operator into a hole financially and can be a recipe for disaster.  
The cost of equipment, supplies, fuel, and materials are constantly changing and can have a huge effect on an owner-operator’s cost of operations. By knowing the cost of operations, an owner-operator now has the power to negotiate or renegotiate their rate.  Without this understanding how can an owner-operator, either leased-on or operating under their own authority, know what they need to earn to be successful?  
</t>
  </si>
  <si>
    <t>Variable Cost per Mile</t>
  </si>
  <si>
    <r>
      <t xml:space="preserve">The Debt-Equity (D/E) Ratio evaluates a company's financial leverage over the long-term.  It is a measure of the degree to which a company is financing its operations through debt versus wholly owned funds. More specifically, it reflects the ability of a business, or shareholder equity, to cover all outstanding debts in the event of a business downturn.
The ratio gauges the extent to which a company is taking on debt as a means of leveraging its assets. Hence, a high D/E ratio is often associated with high risk, meaning a company is aggressively financing its growth with debt.  However, a company may potentially generate more earnings because of debt financing than they would without it.  If leverage increases earnings beyond the amount that the debt costs (i.e., interest), then the company should expect a benefit.  Conversely, if the cost of debt financing outweighs the increased income generated, the company’s borrowing practices will be unprofitable. 
The D/E Ratio is different from the Debt Ratio in that all liabilities are included rather than just debt.  Therefore, the D/E Ratio is calculated by dividing a company’s total liabilities by its shareholder equity. For example, if Carrier A has $200,000 in assets (both current, such as cash and accounts receivable, and fixed, such as equipment) and $150,000 in total liabilities, they have $50,000 in equity. To figure D/E Ratio, Carrier A divides their liabilities by their equity ($150,000 ÷ $50,000), which equals three in this example; meaning Carrier A has $3 of debt for every $1 of equity. 
According to CSI Market, the average D/E Ratio within the transport and logistics industry is 0.42, with a high of 1.01 to a low of 0.05. 
</t>
    </r>
    <r>
      <rPr>
        <b/>
        <sz val="11"/>
        <color theme="1"/>
        <rFont val="Calibri"/>
        <family val="2"/>
        <scheme val="minor"/>
      </rPr>
      <t xml:space="preserve">NOTE: </t>
    </r>
    <r>
      <rPr>
        <sz val="11"/>
        <color theme="1"/>
        <rFont val="Calibri"/>
        <family val="2"/>
        <scheme val="minor"/>
      </rPr>
      <t>If equity is less than zero, or in other words, if equity is negative, the ratio will return a blank because there is no equity.</t>
    </r>
  </si>
  <si>
    <t>Fixed Cost per Mile</t>
  </si>
  <si>
    <t>Fixed Cost per mile</t>
  </si>
  <si>
    <t>Gross Revenue</t>
  </si>
  <si>
    <t>Net Profit per Mile</t>
  </si>
  <si>
    <t>Total Cost per Mile</t>
  </si>
  <si>
    <r>
      <t xml:space="preserve">A net profit margin, also known as a contribution margin, represents the incremental money a company nets for each product or unit sold after subtracting both the variable and fixed portion of the company’s costs.  Essentially, the margin demonstrates the point at which revenue received equals the costs associated with receiving the said revenue.  For example, a carrier might utilize the net profit margin to determine how much they need to earn for each mile they operate.  A carrier can calculate the margin by simply subtracting the amount they are earning per mile to deliver a load by the variable and fixed costs associated with the delivery (Gross Revenue – Variable Costs – Fixed Costs = Net Profit).  If a shipper offers to pay an owner-operator $1.50 per mile in order to deliver a load, and the owner-operator knows that their variable costs are $0.92 per mile and fixed costs are $0.38, then their gross profit will be $0.20 per mile ($1.50 - $0.92 - $0.38 = $0.20).  Thus, a carrier knows how much revenue and net profit they can earn for each mile of the delivery and how much they can earn if they decreased their costs of operations.
To determine what percentage of the revenue is contributing to the owner-operator’s profit, they only need to divide the gross profit margin by amount earned per mile (Net Profit ÷ Gross Revenue = Contribution Margin Ratio).  Utilizing the example above, the owner-operator would divide the net profit per mile ($0.20) by the gross revenue per mile ($1.50) to determine that 13% of their expected revenue is contributing to their net profit.  Net profits increase when the contribution margin increases.
</t>
    </r>
    <r>
      <rPr>
        <b/>
        <sz val="11"/>
        <color theme="1"/>
        <rFont val="Calibri"/>
        <family val="2"/>
        <scheme val="minor"/>
      </rPr>
      <t xml:space="preserve">NOTE: </t>
    </r>
    <r>
      <rPr>
        <sz val="11"/>
        <color theme="1"/>
        <rFont val="Calibri"/>
        <family val="2"/>
        <scheme val="minor"/>
      </rPr>
      <t>Fill in the blue squares only, the rest of the fields will automatically populate based on the inputs from your "Cost of Operations" tab. The Contribution Margin Ratio determines what percentage of your revenue is contributing to your net profit. Net profits increase as the Contribution Margin increases.</t>
    </r>
  </si>
  <si>
    <t>OOIDA Net Profit Margin Calculator</t>
  </si>
  <si>
    <r>
      <t xml:space="preserve">A net profit margin, also known as a contribution margin, represents the incremental money a company nets for each product or unit sold after subtracting both the variable and fixed portion of the company’s costs.  Essentially, the margin demonstrates the point at which revenue received equals the costs associated with receiving the said revenue.  For example, a carrier might utilize the net profit margin to determine how much they need to earn for each mile they operate.  A carrier can calculate the margin by simply subtracting the amount they are earning per mile to deliver a load by the variable and fixed costs associated with the delivery (Gross Revenue – Variable Costs – Fixed Costs = Net Profit).  If a shipper offers to pay an owner-operator $1.50 per mile in order to deliver a load, and the owner-operator knows that their variable costs are $0.92 per mile and fixed costs are $0.38, then their gross profit will be $0.20 per mile ($1.50 - $0.92 - $0.38 = $0.20).  Thus, a carrier knows how much revenue and net profit they can earn for each mile of the delivery and how much they can earn if they decreased their costs of operations.
To determine what percentage of the revenue is contributing to the owner-operator’s profit, they only need to divide the gross profit margin by amount earned per mile (Net Profit ÷ Gross Revenue = Contribution Margin Ratio).  Utilizing the example above, the owner-operator would divide the net profit per mile ($0.49) by the gross revenue per mile ($1.80) to determine that 27% of their expected revenue is contributing to their net profit.  Net profits increase when the contribution margin increases.
</t>
    </r>
    <r>
      <rPr>
        <b/>
        <sz val="11"/>
        <color theme="1"/>
        <rFont val="Calibri"/>
        <family val="2"/>
        <scheme val="minor"/>
      </rPr>
      <t xml:space="preserve">NOTE: </t>
    </r>
    <r>
      <rPr>
        <sz val="11"/>
        <color theme="1"/>
        <rFont val="Calibri"/>
        <family val="2"/>
        <scheme val="minor"/>
      </rPr>
      <t>Fill in the blue squares only, the rest of the fields will automatically populate based on the inputs from your "Cost of Operations" tab. The Contribution Margin Ratio determines what percentage of your revenue is contributing to your net profit. Net profits increase as the Contribution Margin increases.</t>
    </r>
  </si>
  <si>
    <t xml:space="preserve">For both leased-on owner-operators and those under their own authority, knowing your cost of operations is vital to success.  Without this knowledge, how will an individual know what they need to earn in order to both cover their costs and pay themselves?  It is critical to know your costs and to continually search for ways to reduce those costs.  If two carriers receive the same rate, the carrier with the lowest expense is making the most money.  There are two types of costs, variable and fixed.
Variable Costs fluctuate according to conditions, thus they are costs that a business has more control over, such as fuel, meals, tolls, tires, repair and maintenance, and miscellaneous items. A company can increase its net profit by decreasing its total costs or expenses. However, fixed costs are more challenging to reduce.  Most companies will seek to reduce their variable costs. Hence, decreasing costs usually refers to decreasing variable costs. It is critical for businesses to give themselves flexibility in their budgets to cover variable costs.  
A carrier might be able to reduce their variable costs through items such as aerodynamics, a portable refrigerator, preventative maintenance, an auxiliary power unit, etc.  Nevertheless, it is important to consider the return on investment.  Meaning, will the item pay for itself and help the carrier to become more profitable?  If so, how quickly will the carrier receive a return?  These are other items to consider when reducing costs.
Fixed Costs must be paid every month regardless of miles or income, such as truck and trailer payment, insurance payment, plates, permits, etc.  It is important for a carrier to look at the practical side of their business, such as what type of truck or trailer to purchase, or what states to operate in.  The lower a carrier’s fixed costs are, the easier it is for them to make a profit.  If a carrier lives on the edge of their income, it eventually will catch up with them, especially if they encounter unexpected health issues, market or regulatory changes, or an accident. Thus having adequate cash flow is critical to an owner-operator’s success. 
</t>
  </si>
  <si>
    <t>Total Operating Expenses</t>
  </si>
  <si>
    <t>Total Operating Revenues</t>
  </si>
  <si>
    <t>Operating Ratio</t>
  </si>
  <si>
    <r>
      <t>The operating ratio, which compares total operating expenses</t>
    </r>
    <r>
      <rPr>
        <vertAlign val="superscript"/>
        <sz val="11"/>
        <color theme="1"/>
        <rFont val="Calibri"/>
        <family val="2"/>
        <scheme val="minor"/>
      </rPr>
      <t>[1]</t>
    </r>
    <r>
      <rPr>
        <sz val="11"/>
        <color theme="1"/>
        <rFont val="Calibri"/>
        <family val="2"/>
        <scheme val="minor"/>
      </rPr>
      <t xml:space="preserve"> to total operating revenue, shows the efficiency of a carrier to keep costs low while still generating revenue [(Total Operating Expenses ÷ Total Operating Revenues) × 100 = Operating Ratio].  The smaller the ratio, the more efficient the carrier is at generating revenue versus total expenses.  An operating ratio that is going up is a negative sign, as this indicates that operating expenses are increasing relative to revenue. Conversely, if the operating ratio is falling, expenses are decreasing, or revenue is increasing, or some combination of both.  It is important to track the operating ratio over time to identify trends in operational efficiency or inefficiency.  
For an example, if Carrier A incurred $150,000 worth of operating expenses in the previous year, and earned $200,000 in operating revenue, their operating ratio is 75 ($150,000 ÷ $200,000 = 0.75 × 100 = 75).  In other words, 75% of Carrier A’s revenue is going toward operating expenses.  A motor carrier’s operating ratio must fall under 100 to realize a profit.  The more successful, larger, carriers will have an operating ratio around 90.  Owner-operators will want to keep their operating ratio around 75.
The cost of equipment, supplies, fuel, and materials are constantly changing and can have a huge effect on an owner-operator’s cost of operations. By knowing the cost of operations, an owner-operator now has the power to negotiate or renegotiate their rate.  Without this understanding how can an owner-operator, either leased-on or operating under their own authority, know what they need to earn to be successful?  It is important to note that an owner-operator needs to make at least 5% net profit, or better, to succeed.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</si>
</sst>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_(* #,##0_);_(* \(#,##0\);_(* &quot;-&quot;??_);_(@_)"/>
    <numFmt numFmtId="165" formatCode="_(&quot;$&quot;* #,##0.000_);_(&quot;$&quot;* \(#,##0.000\);_(&quot;$&quot;* &quot;-&quot;??_);_(@_)"/>
  </numFmts>
  <fonts count="22"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b/>
      <sz val="12"/>
      <name val="Calibri Light"/>
      <family val="2"/>
      <scheme val="major"/>
    </font>
    <font>
      <sz val="12"/>
      <color theme="1"/>
      <name val="Calibri"/>
      <family val="2"/>
      <scheme val="minor"/>
    </font>
    <font>
      <sz val="11"/>
      <color theme="0"/>
      <name val="Calibri"/>
      <family val="2"/>
      <scheme val="minor"/>
    </font>
    <font>
      <sz val="11"/>
      <color rgb="FFC00000"/>
      <name val="Calibri"/>
      <family val="2"/>
      <scheme val="minor"/>
    </font>
    <font>
      <b/>
      <sz val="12"/>
      <color theme="1"/>
      <name val="Calibri"/>
      <family val="2"/>
      <scheme val="minor"/>
    </font>
    <font>
      <b/>
      <sz val="12"/>
      <color theme="0"/>
      <name val="Calibri"/>
      <family val="2"/>
      <scheme val="minor"/>
    </font>
    <font>
      <b/>
      <sz val="14"/>
      <name val="Calibri"/>
      <family val="2"/>
      <scheme val="minor"/>
    </font>
    <font>
      <b/>
      <sz val="11"/>
      <color theme="0"/>
      <name val="Calibri Light"/>
      <family val="2"/>
      <scheme val="major"/>
    </font>
    <font>
      <b/>
      <sz val="11"/>
      <name val="Calibri Light"/>
      <family val="2"/>
      <scheme val="major"/>
    </font>
    <font>
      <b/>
      <sz val="11"/>
      <color theme="1"/>
      <name val="Calibri"/>
      <family val="2"/>
      <scheme val="minor"/>
    </font>
    <font>
      <u/>
      <sz val="11"/>
      <color rgb="FF0000FF"/>
      <name val="Calibri"/>
      <family val="2"/>
      <scheme val="minor"/>
    </font>
    <font>
      <vertAlign val="superscript"/>
      <sz val="11"/>
      <color theme="1"/>
      <name val="Calibri"/>
      <family val="2"/>
      <scheme val="minor"/>
    </font>
    <font>
      <u/>
      <sz val="11"/>
      <color theme="10"/>
      <name val="Calibri"/>
      <family val="2"/>
      <scheme val="minor"/>
    </font>
    <font>
      <b/>
      <sz val="14"/>
      <color theme="0"/>
      <name val="Calibri Light"/>
      <family val="2"/>
      <scheme val="major"/>
    </font>
    <font>
      <b/>
      <u/>
      <sz val="14"/>
      <color theme="0"/>
      <name val="Calibri Light"/>
      <family val="2"/>
      <scheme val="major"/>
    </font>
    <font>
      <i/>
      <u/>
      <sz val="11"/>
      <color theme="1"/>
      <name val="Calibri"/>
      <family val="2"/>
      <scheme val="minor"/>
    </font>
    <font>
      <b/>
      <sz val="11"/>
      <color theme="0"/>
      <name val="Calibri"/>
      <family val="2"/>
      <scheme val="minor"/>
    </font>
    <font>
      <sz val="11"/>
      <color rgb="FFFF0000"/>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00B0F0"/>
        <bgColor indexed="64"/>
      </patternFill>
    </fill>
    <fill>
      <patternFill patternType="solid">
        <fgColor rgb="FF00B050"/>
        <bgColor indexed="64"/>
      </patternFill>
    </fill>
    <fill>
      <patternFill patternType="solid">
        <fgColor rgb="FF7030A0"/>
        <bgColor indexed="64"/>
      </patternFill>
    </fill>
    <fill>
      <patternFill patternType="solid">
        <fgColor rgb="FFC00000"/>
        <bgColor indexed="64"/>
      </patternFill>
    </fill>
    <fill>
      <patternFill patternType="solid">
        <fgColor theme="0"/>
        <bgColor indexed="64"/>
      </patternFill>
    </fill>
    <fill>
      <patternFill patternType="solid">
        <fgColor theme="6"/>
        <bgColor indexed="64"/>
      </patternFill>
    </fill>
  </fills>
  <borders count="18">
    <border>
      <left/>
      <right/>
      <top/>
      <bottom/>
      <diagonal/>
    </border>
    <border>
      <left/>
      <right/>
      <top style="double">
        <color auto="1"/>
      </top>
      <bottom style="thin">
        <color auto="1"/>
      </bottom>
      <diagonal/>
    </border>
    <border>
      <left/>
      <right/>
      <top style="thin">
        <color theme="0" tint="-0.34998626667073579"/>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theme="0" tint="-0.34998626667073579"/>
      </top>
      <bottom/>
      <diagonal/>
    </border>
    <border>
      <left/>
      <right style="thin">
        <color auto="1"/>
      </right>
      <top style="thin">
        <color theme="0" tint="-0.34998626667073579"/>
      </top>
      <bottom/>
      <diagonal/>
    </border>
    <border>
      <left style="thin">
        <color auto="1"/>
      </left>
      <right/>
      <top/>
      <bottom/>
      <diagonal/>
    </border>
    <border>
      <left/>
      <right style="thin">
        <color auto="1"/>
      </right>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14996795556505021"/>
      </bottom>
      <diagonal/>
    </border>
    <border>
      <left/>
      <right/>
      <top style="thin">
        <color theme="0" tint="-0.14996795556505021"/>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110">
    <xf numFmtId="0" fontId="0" fillId="0" borderId="0" xfId="0"/>
    <xf numFmtId="37" fontId="3" fillId="3" borderId="0" xfId="0" applyNumberFormat="1" applyFont="1" applyFill="1" applyBorder="1"/>
    <xf numFmtId="5" fontId="3" fillId="0" borderId="0" xfId="0" applyNumberFormat="1" applyFont="1" applyFill="1" applyBorder="1"/>
    <xf numFmtId="2" fontId="3" fillId="0" borderId="0" xfId="0" applyNumberFormat="1" applyFont="1" applyFill="1" applyBorder="1" applyAlignment="1">
      <alignment horizontal="left" vertical="top" wrapText="1"/>
    </xf>
    <xf numFmtId="164" fontId="3" fillId="0" borderId="0" xfId="1" applyNumberFormat="1" applyFont="1" applyFill="1" applyBorder="1"/>
    <xf numFmtId="44" fontId="3" fillId="3" borderId="0" xfId="0" applyNumberFormat="1" applyFont="1" applyFill="1" applyBorder="1"/>
    <xf numFmtId="44" fontId="3" fillId="0" borderId="0" xfId="0" applyNumberFormat="1" applyFont="1" applyFill="1" applyBorder="1"/>
    <xf numFmtId="44" fontId="0" fillId="3" borderId="0" xfId="0" applyNumberFormat="1" applyFont="1" applyFill="1" applyBorder="1"/>
    <xf numFmtId="44" fontId="3" fillId="0" borderId="0" xfId="0" applyNumberFormat="1" applyFont="1" applyBorder="1"/>
    <xf numFmtId="37" fontId="3" fillId="0" borderId="0" xfId="0" applyNumberFormat="1" applyFont="1" applyFill="1" applyBorder="1"/>
    <xf numFmtId="2" fontId="3" fillId="3" borderId="0" xfId="0" applyNumberFormat="1" applyFont="1" applyFill="1" applyBorder="1"/>
    <xf numFmtId="0" fontId="3" fillId="0" borderId="0" xfId="0" applyFont="1" applyFill="1" applyBorder="1"/>
    <xf numFmtId="0" fontId="0" fillId="0" borderId="0" xfId="0" applyAlignment="1">
      <alignment vertical="top"/>
    </xf>
    <xf numFmtId="0" fontId="5" fillId="0" borderId="0" xfId="0" applyFont="1" applyAlignment="1">
      <alignment vertical="top"/>
    </xf>
    <xf numFmtId="0" fontId="3" fillId="0" borderId="0" xfId="0" applyFont="1" applyFill="1" applyBorder="1" applyAlignment="1"/>
    <xf numFmtId="0" fontId="3" fillId="0" borderId="0" xfId="0" applyFont="1" applyBorder="1" applyAlignment="1"/>
    <xf numFmtId="5" fontId="3" fillId="3" borderId="0" xfId="0" applyNumberFormat="1" applyFont="1" applyFill="1" applyBorder="1"/>
    <xf numFmtId="5" fontId="3" fillId="0" borderId="0" xfId="0" applyNumberFormat="1" applyFont="1" applyBorder="1"/>
    <xf numFmtId="0" fontId="0" fillId="0" borderId="0" xfId="0" applyFont="1"/>
    <xf numFmtId="5" fontId="6" fillId="4" borderId="0" xfId="0" applyNumberFormat="1" applyFont="1" applyFill="1" applyBorder="1" applyAlignment="1">
      <alignment vertical="top"/>
    </xf>
    <xf numFmtId="0" fontId="6" fillId="4" borderId="0" xfId="0" applyFont="1" applyFill="1" applyBorder="1" applyAlignment="1">
      <alignment vertical="top"/>
    </xf>
    <xf numFmtId="44" fontId="6" fillId="4" borderId="0" xfId="0" applyNumberFormat="1" applyFont="1" applyFill="1" applyBorder="1" applyAlignment="1">
      <alignment vertical="top"/>
    </xf>
    <xf numFmtId="5" fontId="6" fillId="4" borderId="2" xfId="0" applyNumberFormat="1" applyFont="1" applyFill="1" applyBorder="1" applyAlignment="1">
      <alignment vertical="top"/>
    </xf>
    <xf numFmtId="0" fontId="6" fillId="4" borderId="7" xfId="0" applyFont="1" applyFill="1" applyBorder="1" applyAlignment="1">
      <alignment vertical="top"/>
    </xf>
    <xf numFmtId="3" fontId="3" fillId="0" borderId="8" xfId="0" applyNumberFormat="1" applyFont="1" applyFill="1" applyBorder="1" applyAlignment="1">
      <alignment horizontal="left" vertical="top" wrapText="1"/>
    </xf>
    <xf numFmtId="0" fontId="0" fillId="0" borderId="9" xfId="0" applyFont="1" applyBorder="1"/>
    <xf numFmtId="0" fontId="3" fillId="0" borderId="8" xfId="0" applyFont="1" applyFill="1" applyBorder="1"/>
    <xf numFmtId="2" fontId="3" fillId="0" borderId="8" xfId="0" applyNumberFormat="1" applyFont="1" applyFill="1" applyBorder="1" applyAlignment="1">
      <alignment horizontal="left" vertical="top" wrapText="1"/>
    </xf>
    <xf numFmtId="0" fontId="3" fillId="0" borderId="8" xfId="0" applyFont="1" applyFill="1" applyBorder="1" applyAlignment="1">
      <alignment horizontal="left" vertical="top" wrapText="1"/>
    </xf>
    <xf numFmtId="0" fontId="6" fillId="4" borderId="9" xfId="0" applyFont="1" applyFill="1" applyBorder="1" applyAlignment="1">
      <alignment vertical="top"/>
    </xf>
    <xf numFmtId="44" fontId="0" fillId="0" borderId="9" xfId="2" applyNumberFormat="1" applyFont="1" applyBorder="1"/>
    <xf numFmtId="44" fontId="0" fillId="0" borderId="9" xfId="0" applyNumberFormat="1" applyFont="1" applyBorder="1"/>
    <xf numFmtId="44" fontId="6" fillId="4" borderId="9" xfId="0" applyNumberFormat="1" applyFont="1" applyFill="1" applyBorder="1" applyAlignment="1">
      <alignment vertical="top"/>
    </xf>
    <xf numFmtId="3" fontId="7" fillId="0" borderId="8" xfId="0" applyNumberFormat="1" applyFont="1" applyFill="1" applyBorder="1" applyAlignment="1">
      <alignment horizontal="left" vertical="top" wrapText="1"/>
    </xf>
    <xf numFmtId="4" fontId="3" fillId="0" borderId="8" xfId="0" applyNumberFormat="1" applyFont="1" applyFill="1" applyBorder="1" applyAlignment="1">
      <alignment horizontal="left" vertical="top" wrapText="1"/>
    </xf>
    <xf numFmtId="44" fontId="3" fillId="0" borderId="9" xfId="0" applyNumberFormat="1" applyFont="1" applyBorder="1"/>
    <xf numFmtId="44" fontId="3" fillId="0" borderId="9" xfId="0" applyNumberFormat="1" applyFont="1" applyFill="1" applyBorder="1"/>
    <xf numFmtId="44" fontId="2" fillId="0" borderId="1" xfId="0" applyNumberFormat="1" applyFont="1" applyFill="1" applyBorder="1"/>
    <xf numFmtId="0" fontId="2" fillId="0" borderId="10" xfId="0" applyFont="1" applyFill="1" applyBorder="1" applyAlignment="1">
      <alignment horizontal="left" vertical="top" wrapText="1"/>
    </xf>
    <xf numFmtId="44" fontId="8" fillId="0" borderId="11" xfId="0" applyNumberFormat="1" applyFont="1" applyBorder="1"/>
    <xf numFmtId="0" fontId="9" fillId="4" borderId="8" xfId="0" applyFont="1" applyFill="1" applyBorder="1" applyAlignment="1">
      <alignment horizontal="left" vertical="top"/>
    </xf>
    <xf numFmtId="0" fontId="9" fillId="4" borderId="8" xfId="0" applyFont="1" applyFill="1" applyBorder="1" applyAlignment="1">
      <alignment vertical="top"/>
    </xf>
    <xf numFmtId="0" fontId="9" fillId="4" borderId="6" xfId="0" applyFont="1" applyFill="1" applyBorder="1" applyAlignment="1">
      <alignment horizontal="left" vertical="top"/>
    </xf>
    <xf numFmtId="0" fontId="4" fillId="0" borderId="3" xfId="0" applyFont="1" applyFill="1" applyBorder="1" applyAlignment="1">
      <alignment horizontal="center" vertical="center" wrapText="1"/>
    </xf>
    <xf numFmtId="0" fontId="2" fillId="0" borderId="10" xfId="0" applyFont="1" applyFill="1" applyBorder="1"/>
    <xf numFmtId="164" fontId="2" fillId="0" borderId="1" xfId="1" applyNumberFormat="1" applyFont="1" applyFill="1" applyBorder="1"/>
    <xf numFmtId="0" fontId="8" fillId="0" borderId="11" xfId="0" applyFont="1" applyBorder="1"/>
    <xf numFmtId="44" fontId="8" fillId="0" borderId="11" xfId="2" applyNumberFormat="1" applyFont="1" applyBorder="1"/>
    <xf numFmtId="3" fontId="2" fillId="0" borderId="10" xfId="0" applyNumberFormat="1" applyFont="1" applyFill="1" applyBorder="1" applyAlignment="1">
      <alignment horizontal="left" vertical="top" wrapText="1"/>
    </xf>
    <xf numFmtId="44" fontId="2" fillId="0" borderId="1" xfId="0" applyNumberFormat="1" applyFont="1" applyBorder="1"/>
    <xf numFmtId="44" fontId="2" fillId="0" borderId="11" xfId="0" applyNumberFormat="1" applyFont="1" applyBorder="1"/>
    <xf numFmtId="2" fontId="10" fillId="0" borderId="10" xfId="0" applyNumberFormat="1" applyFont="1" applyFill="1" applyBorder="1" applyAlignment="1">
      <alignment horizontal="left" vertical="top" wrapText="1"/>
    </xf>
    <xf numFmtId="44" fontId="10" fillId="0" borderId="1" xfId="0" applyNumberFormat="1" applyFont="1" applyFill="1" applyBorder="1"/>
    <xf numFmtId="44" fontId="10" fillId="0" borderId="11" xfId="0" applyNumberFormat="1" applyFont="1" applyFill="1" applyBorder="1"/>
    <xf numFmtId="5" fontId="11" fillId="2" borderId="4"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0" fillId="0" borderId="0" xfId="0" applyAlignment="1">
      <alignment wrapText="1"/>
    </xf>
    <xf numFmtId="0" fontId="0" fillId="3" borderId="0" xfId="0" applyFill="1"/>
    <xf numFmtId="44" fontId="0" fillId="0" borderId="0" xfId="2" applyFont="1" applyAlignment="1">
      <alignment wrapText="1"/>
    </xf>
    <xf numFmtId="44" fontId="0" fillId="3" borderId="0" xfId="2" applyFont="1" applyFill="1"/>
    <xf numFmtId="0" fontId="0" fillId="0" borderId="0" xfId="0" applyAlignment="1">
      <alignment horizontal="left" wrapText="1"/>
    </xf>
    <xf numFmtId="9" fontId="13" fillId="0" borderId="0" xfId="3" applyFont="1" applyAlignment="1">
      <alignment wrapText="1"/>
    </xf>
    <xf numFmtId="0" fontId="0" fillId="5" borderId="0" xfId="0" applyFill="1"/>
    <xf numFmtId="0" fontId="6" fillId="5" borderId="0" xfId="0" applyFont="1" applyFill="1"/>
    <xf numFmtId="0" fontId="6" fillId="0" borderId="0" xfId="0" applyFont="1" applyFill="1"/>
    <xf numFmtId="0" fontId="0" fillId="0" borderId="0" xfId="0" applyAlignment="1">
      <alignment vertical="center"/>
    </xf>
    <xf numFmtId="0" fontId="18" fillId="5" borderId="0" xfId="4" applyFont="1" applyFill="1" applyAlignment="1">
      <alignment vertical="center"/>
    </xf>
    <xf numFmtId="0" fontId="13" fillId="0" borderId="13" xfId="0" applyFont="1" applyBorder="1" applyAlignment="1">
      <alignment horizontal="right" wrapText="1"/>
    </xf>
    <xf numFmtId="0" fontId="13" fillId="0" borderId="14" xfId="0" applyFont="1" applyBorder="1" applyAlignment="1">
      <alignment horizontal="right" wrapText="1"/>
    </xf>
    <xf numFmtId="0" fontId="13" fillId="0" borderId="15" xfId="0" applyFont="1" applyBorder="1" applyAlignment="1">
      <alignment horizontal="right" wrapText="1"/>
    </xf>
    <xf numFmtId="44" fontId="0" fillId="3" borderId="13" xfId="2" applyFont="1" applyFill="1" applyBorder="1"/>
    <xf numFmtId="44" fontId="0" fillId="3" borderId="14" xfId="2" applyFont="1" applyFill="1" applyBorder="1"/>
    <xf numFmtId="44" fontId="0" fillId="0" borderId="14" xfId="2" applyFont="1" applyBorder="1"/>
    <xf numFmtId="2" fontId="0" fillId="0" borderId="15" xfId="0" applyNumberFormat="1" applyBorder="1"/>
    <xf numFmtId="9" fontId="0" fillId="0" borderId="15" xfId="3" applyFont="1" applyBorder="1"/>
    <xf numFmtId="44" fontId="0" fillId="0" borderId="15" xfId="2" applyFont="1" applyBorder="1"/>
    <xf numFmtId="0" fontId="0" fillId="7" borderId="0" xfId="0" applyFill="1"/>
    <xf numFmtId="0" fontId="18" fillId="7" borderId="0" xfId="4" applyFont="1" applyFill="1" applyAlignment="1">
      <alignment vertical="center"/>
    </xf>
    <xf numFmtId="0" fontId="6" fillId="7" borderId="0" xfId="0" applyFont="1" applyFill="1"/>
    <xf numFmtId="0" fontId="0" fillId="8" borderId="0" xfId="0" applyFill="1"/>
    <xf numFmtId="0" fontId="6" fillId="8" borderId="0" xfId="0" applyFont="1" applyFill="1"/>
    <xf numFmtId="0" fontId="17" fillId="8" borderId="0" xfId="0" applyFont="1" applyFill="1" applyAlignment="1">
      <alignment vertical="center"/>
    </xf>
    <xf numFmtId="0" fontId="0" fillId="0" borderId="0" xfId="0" applyAlignment="1">
      <alignment horizontal="left" wrapText="1"/>
    </xf>
    <xf numFmtId="0" fontId="9" fillId="8" borderId="0" xfId="0" applyFont="1" applyFill="1" applyBorder="1" applyAlignment="1">
      <alignment vertical="center"/>
    </xf>
    <xf numFmtId="0" fontId="6" fillId="8" borderId="0" xfId="0" applyFont="1" applyFill="1" applyBorder="1" applyAlignment="1">
      <alignment vertical="center"/>
    </xf>
    <xf numFmtId="0" fontId="9" fillId="7" borderId="0" xfId="0" applyFont="1" applyFill="1" applyBorder="1" applyAlignment="1">
      <alignment vertical="center"/>
    </xf>
    <xf numFmtId="0" fontId="6" fillId="7" borderId="0" xfId="0" applyFont="1" applyFill="1" applyBorder="1" applyAlignment="1">
      <alignment vertical="center"/>
    </xf>
    <xf numFmtId="0" fontId="9" fillId="5" borderId="0" xfId="0" applyFont="1" applyFill="1" applyBorder="1" applyAlignment="1">
      <alignment vertical="center"/>
    </xf>
    <xf numFmtId="0" fontId="6" fillId="5" borderId="0" xfId="0" applyFont="1" applyFill="1" applyBorder="1" applyAlignment="1">
      <alignment vertical="center"/>
    </xf>
    <xf numFmtId="44" fontId="13" fillId="3" borderId="0" xfId="2" applyFont="1" applyFill="1"/>
    <xf numFmtId="44" fontId="13" fillId="9" borderId="0" xfId="2" applyFont="1" applyFill="1"/>
    <xf numFmtId="0" fontId="0" fillId="0" borderId="0" xfId="0" applyAlignment="1">
      <alignment horizontal="left" wrapText="1"/>
    </xf>
    <xf numFmtId="44" fontId="13" fillId="0" borderId="0" xfId="2" applyFont="1" applyAlignment="1">
      <alignment wrapText="1"/>
    </xf>
    <xf numFmtId="165" fontId="8" fillId="0" borderId="11" xfId="0" applyNumberFormat="1" applyFont="1" applyBorder="1"/>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center" wrapText="1"/>
    </xf>
    <xf numFmtId="0" fontId="17" fillId="6" borderId="12" xfId="0" applyFont="1" applyFill="1" applyBorder="1" applyAlignment="1">
      <alignment horizontal="left" vertical="center"/>
    </xf>
    <xf numFmtId="0" fontId="17" fillId="10" borderId="0" xfId="0" applyFont="1" applyFill="1" applyAlignment="1">
      <alignment horizontal="left" vertical="center"/>
    </xf>
    <xf numFmtId="0" fontId="0" fillId="6" borderId="0" xfId="0" applyFill="1" applyAlignment="1">
      <alignment wrapText="1"/>
    </xf>
    <xf numFmtId="0" fontId="0" fillId="6" borderId="0" xfId="0" applyFill="1" applyAlignment="1">
      <alignment horizontal="left" wrapText="1"/>
    </xf>
    <xf numFmtId="0" fontId="0" fillId="6" borderId="0" xfId="0" applyFill="1" applyAlignment="1">
      <alignment horizontal="right" wrapText="1"/>
    </xf>
    <xf numFmtId="0" fontId="20" fillId="10" borderId="16" xfId="0" applyFont="1" applyFill="1" applyBorder="1"/>
    <xf numFmtId="44" fontId="0" fillId="0" borderId="17" xfId="0" applyNumberFormat="1" applyBorder="1"/>
    <xf numFmtId="9" fontId="0" fillId="0" borderId="17" xfId="3" applyFont="1" applyBorder="1" applyAlignment="1">
      <alignment horizontal="right"/>
    </xf>
    <xf numFmtId="44" fontId="21" fillId="0" borderId="17" xfId="0" applyNumberFormat="1" applyFont="1" applyBorder="1"/>
  </cellXfs>
  <cellStyles count="5">
    <cellStyle name="Comma" xfId="1" builtinId="3"/>
    <cellStyle name="Currency" xfId="2" builtinId="4"/>
    <cellStyle name="Hyperlink" xfId="4" builtinId="8"/>
    <cellStyle name="Normal" xfId="0" builtinId="0"/>
    <cellStyle name="Percent" xfId="3" builtinId="5"/>
  </cellStyles>
  <dxfs count="70">
    <dxf>
      <font>
        <color rgb="FF9C0006"/>
      </font>
      <fill>
        <patternFill>
          <bgColor rgb="FFFFC7CE"/>
        </patternFill>
      </fill>
    </dxf>
    <dxf>
      <font>
        <color rgb="FF9C0006"/>
      </font>
      <fill>
        <patternFill>
          <bgColor rgb="FFFFC7CE"/>
        </patternFill>
      </fill>
    </dxf>
    <dxf>
      <font>
        <strike val="0"/>
        <outline val="0"/>
        <shadow val="0"/>
        <u val="none"/>
        <vertAlign val="baseline"/>
        <sz val="11"/>
        <color rgb="FFFF0000"/>
        <name val="Calibri"/>
        <scheme val="minor"/>
      </font>
      <numFmt numFmtId="34" formatCode="_(&quot;$&quot;* #,##0.00_);_(&quot;$&quot;* \(#,##0.00\);_(&quot;$&quot;* &quot;-&quot;??_);_(@_)"/>
      <border diagonalUp="0" diagonalDown="0" outline="0">
        <left/>
        <right/>
        <top style="thin">
          <color theme="0" tint="-0.14996795556505021"/>
        </top>
        <bottom style="thin">
          <color theme="0" tint="-0.14996795556505021"/>
        </bottom>
      </border>
    </dxf>
    <dxf>
      <numFmt numFmtId="34" formatCode="_(&quot;$&quot;* #,##0.00_);_(&quot;$&quot;* \(#,##0.00\);_(&quot;$&quot;* &quot;-&quot;??_);_(@_)"/>
      <border diagonalUp="0" diagonalDown="0" outline="0">
        <left/>
        <right/>
        <top style="thin">
          <color theme="0" tint="-0.14996795556505021"/>
        </top>
        <bottom style="thin">
          <color theme="0" tint="-0.14996795556505021"/>
        </bottom>
      </border>
    </dxf>
    <dxf>
      <font>
        <strike val="0"/>
        <outline val="0"/>
        <shadow val="0"/>
        <u val="none"/>
        <vertAlign val="baseline"/>
        <sz val="11"/>
        <color rgb="FFFF0000"/>
        <name val="Calibri"/>
        <scheme val="minor"/>
      </font>
      <numFmt numFmtId="34" formatCode="_(&quot;$&quot;* #,##0.00_);_(&quot;$&quot;* \(#,##0.00\);_(&quot;$&quot;* &quot;-&quot;??_);_(@_)"/>
      <border diagonalUp="0" diagonalDown="0" outline="0">
        <left/>
        <right/>
        <top style="thin">
          <color theme="0" tint="-0.14996795556505021"/>
        </top>
        <bottom style="thin">
          <color theme="0" tint="-0.14996795556505021"/>
        </bottom>
      </border>
    </dxf>
    <dxf>
      <numFmt numFmtId="34" formatCode="_(&quot;$&quot;* #,##0.00_);_(&quot;$&quot;* \(#,##0.00\);_(&quot;$&quot;* &quot;-&quot;??_);_(@_)"/>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right/>
        <top style="thin">
          <color theme="0" tint="-0.14996795556505021"/>
        </top>
        <bottom style="thin">
          <color theme="0" tint="-0.14996795556505021"/>
        </bottom>
        <vertical/>
        <horizontal style="thin">
          <color theme="0" tint="-0.14996795556505021"/>
        </horizontal>
      </border>
    </dxf>
    <dxf>
      <border>
        <top style="thin">
          <color rgb="FFD9D9D9"/>
        </top>
      </border>
    </dxf>
    <dxf>
      <border>
        <bottom style="thin">
          <color rgb="FFD9D9D9"/>
        </bottom>
      </border>
    </dxf>
    <dxf>
      <border diagonalUp="0" diagonalDown="0">
        <left style="thin">
          <color rgb="FFD9D9D9"/>
        </left>
        <right style="thin">
          <color rgb="FFD9D9D9"/>
        </right>
        <top style="thin">
          <color rgb="FFD9D9D9"/>
        </top>
        <bottom style="thin">
          <color rgb="FFD9D9D9"/>
        </bottom>
      </border>
    </dxf>
    <dxf>
      <font>
        <b/>
        <i val="0"/>
        <strike val="0"/>
        <condense val="0"/>
        <extend val="0"/>
        <outline val="0"/>
        <shadow val="0"/>
        <u val="none"/>
        <vertAlign val="baseline"/>
        <sz val="11"/>
        <color theme="0"/>
        <name val="Calibri"/>
        <scheme val="minor"/>
      </font>
      <fill>
        <patternFill patternType="solid">
          <fgColor indexed="64"/>
          <bgColor theme="6"/>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b/>
        <i val="0"/>
      </font>
    </dxf>
    <dxf>
      <font>
        <b/>
        <i val="0"/>
      </font>
      <fill>
        <patternFill patternType="none">
          <bgColor auto="1"/>
        </patternFill>
      </fill>
    </dxf>
    <dxf>
      <font>
        <color rgb="FF9C0006"/>
      </font>
    </dxf>
    <dxf>
      <font>
        <color rgb="FF9C0006"/>
      </font>
      <fill>
        <patternFill patternType="none">
          <bgColor auto="1"/>
        </patternFill>
      </fill>
    </dxf>
    <dxf>
      <font>
        <color rgb="FF9C0006"/>
      </font>
    </dxf>
    <dxf>
      <font>
        <color rgb="FF9C0006"/>
      </font>
    </dxf>
    <dxf>
      <font>
        <color rgb="FF9C0006"/>
      </font>
    </dxf>
    <dxf>
      <font>
        <color rgb="FF9C0006"/>
      </font>
    </dxf>
    <dxf>
      <font>
        <color rgb="FF9C0006"/>
      </font>
    </dxf>
    <dxf>
      <font>
        <b/>
        <i val="0"/>
      </font>
      <fill>
        <patternFill patternType="none">
          <bgColor auto="1"/>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right/>
        <top style="thin">
          <color theme="0" tint="-0.14996795556505021"/>
        </top>
        <bottom style="thin">
          <color theme="0" tint="-0.14996795556505021"/>
        </bottom>
        <vertical/>
        <horizontal style="thin">
          <color theme="0" tint="-0.14996795556505021"/>
        </horizontal>
      </border>
    </dxf>
    <dxf>
      <border>
        <top style="thin">
          <color theme="0" tint="-0.14996795556505021"/>
        </top>
      </border>
    </dxf>
    <dxf>
      <border>
        <bottom style="thin">
          <color theme="0" tint="-0.14996795556505021"/>
        </bottom>
      </border>
    </dxf>
    <dxf>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i val="0"/>
        <strike val="0"/>
        <condense val="0"/>
        <extend val="0"/>
        <outline val="0"/>
        <shadow val="0"/>
        <u val="none"/>
        <vertAlign val="baseline"/>
        <sz val="11"/>
        <color theme="0"/>
        <name val="Calibri"/>
        <scheme val="minor"/>
      </font>
      <fill>
        <patternFill patternType="solid">
          <fgColor indexed="64"/>
          <bgColor theme="6"/>
        </patternFill>
      </fill>
    </dxf>
    <dxf>
      <fill>
        <patternFill patternType="solid">
          <fgColor indexed="64"/>
          <bgColor rgb="FF00B050"/>
        </patternFill>
      </fill>
      <alignment horizontal="right" vertical="bottom" textRotation="0" wrapText="1" indent="0" justifyLastLine="0" shrinkToFit="0" readingOrder="0"/>
    </dxf>
    <dxf>
      <fill>
        <patternFill patternType="solid">
          <fgColor indexed="64"/>
          <bgColor rgb="FF00B050"/>
        </patternFill>
      </fill>
      <alignment horizontal="right" vertical="bottom"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0"/>
        </patternFill>
      </fill>
    </dxf>
    <dxf>
      <font>
        <b/>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dxf>
    <dxf>
      <fill>
        <patternFill patternType="solid">
          <fgColor indexed="64"/>
          <bgColor theme="4" tint="0.79998168889431442"/>
        </patternFill>
      </fill>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0"/>
        </patternFill>
      </fill>
    </dxf>
    <dxf>
      <font>
        <b/>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4" tint="0.79998168889431442"/>
        </patternFill>
      </fill>
    </dxf>
    <dxf>
      <fill>
        <patternFill patternType="solid">
          <fgColor indexed="64"/>
          <bgColor theme="4" tint="0.79998168889431442"/>
        </patternFill>
      </fill>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219076</xdr:colOff>
      <xdr:row>0</xdr:row>
      <xdr:rowOff>123825</xdr:rowOff>
    </xdr:from>
    <xdr:to>
      <xdr:col>7</xdr:col>
      <xdr:colOff>685801</xdr:colOff>
      <xdr:row>7</xdr:row>
      <xdr:rowOff>6827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7276" y="123825"/>
          <a:ext cx="4514850" cy="1216502"/>
        </a:xfrm>
        <a:prstGeom prst="rect">
          <a:avLst/>
        </a:prstGeom>
        <a:ln>
          <a:solidFill>
            <a:schemeClr val="accent2"/>
          </a:solidFill>
        </a:ln>
      </xdr:spPr>
    </xdr:pic>
    <xdr:clientData/>
  </xdr:twoCellAnchor>
</xdr:wsDr>
</file>

<file path=xl/tables/table1.xml><?xml version="1.0" encoding="utf-8"?>
<table xmlns="http://schemas.openxmlformats.org/spreadsheetml/2006/main" id="1" name="Table1" displayName="Table1" ref="A4:L5" totalsRowShown="0" headerRowDxfId="42" dataDxfId="69" dataCellStyle="Currency">
  <autoFilter ref="A4:L5"/>
  <tableColumns count="12">
    <tableColumn id="1" name="Miles" dataDxfId="68"/>
    <tableColumn id="2" name="Revenue Per Mile" dataDxfId="67" dataCellStyle="Currency"/>
    <tableColumn id="14" name="Variable Cost" dataDxfId="66" dataCellStyle="Currency">
      <calculatedColumnFormula>IFERROR('Net Profit Margin'!A5*Table1[Variable Cost per Mile],"")</calculatedColumnFormula>
    </tableColumn>
    <tableColumn id="10" name="Variable Cost per Mile" dataDxfId="65" dataCellStyle="Currency">
      <calculatedColumnFormula>IFERROR('Cost of Operations'!C50,"")</calculatedColumnFormula>
    </tableColumn>
    <tableColumn id="4" name="Fixed Cost" dataDxfId="64" dataCellStyle="Currency">
      <calculatedColumnFormula>IFERROR(A5*'Cost of Operations'!C27,"")</calculatedColumnFormula>
    </tableColumn>
    <tableColumn id="12" name="Fixed Cost per mile" dataDxfId="63" dataCellStyle="Currency">
      <calculatedColumnFormula>IFERROR('Cost of Operations'!C27,"")</calculatedColumnFormula>
    </tableColumn>
    <tableColumn id="5" name="Total Cost" dataDxfId="62" dataCellStyle="Currency">
      <calculatedColumnFormula>IFERROR(C5+E5,"")</calculatedColumnFormula>
    </tableColumn>
    <tableColumn id="13" name="Total Cost per Mile" dataDxfId="61" dataCellStyle="Currency">
      <calculatedColumnFormula>IFERROR(D5+F5,"")</calculatedColumnFormula>
    </tableColumn>
    <tableColumn id="6" name="Gross Revenue" dataDxfId="60" dataCellStyle="Currency">
      <calculatedColumnFormula>IFERROR(A5*B5,"")</calculatedColumnFormula>
    </tableColumn>
    <tableColumn id="9" name="Net Profit" dataDxfId="59" dataCellStyle="Currency">
      <calculatedColumnFormula>IFERROR(G5+I5,"")</calculatedColumnFormula>
    </tableColumn>
    <tableColumn id="7" name="Net Profit per Mile" dataDxfId="58" dataCellStyle="Currency"/>
    <tableColumn id="8" name="Contribution Margin Ratio" dataDxfId="57" dataCellStyle="Percent">
      <calculatedColumnFormula>IFERROR(Table1[Net Profit per Mile]/Table1[Revenue Per Mile],"")</calculatedColumnFormula>
    </tableColumn>
  </tableColumns>
  <tableStyleInfo name="TableStyleLight11" showFirstColumn="0" showLastColumn="0" showRowStripes="1" showColumnStripes="0"/>
</table>
</file>

<file path=xl/tables/table2.xml><?xml version="1.0" encoding="utf-8"?>
<table xmlns="http://schemas.openxmlformats.org/spreadsheetml/2006/main" id="2" name="Table13" displayName="Table13" ref="A5:L6" totalsRowShown="0" headerRowDxfId="43" dataDxfId="44" dataCellStyle="Currency">
  <autoFilter ref="A5:L6"/>
  <tableColumns count="12">
    <tableColumn id="1" name="Miles" dataDxfId="56"/>
    <tableColumn id="2" name="Revenue Per Mile" dataDxfId="55" dataCellStyle="Currency"/>
    <tableColumn id="15" name="Variable Cost" dataDxfId="54" dataCellStyle="Currency">
      <calculatedColumnFormula>IFERROR('Net Profit Margin Example'!A6*Table13[Variable Cost per Mile],"")</calculatedColumnFormula>
    </tableColumn>
    <tableColumn id="10" name="Variable Cost per Mile" dataDxfId="53" dataCellStyle="Currency">
      <calculatedColumnFormula>Example!C50</calculatedColumnFormula>
    </tableColumn>
    <tableColumn id="4" name="Fixed Cost" dataDxfId="52" dataCellStyle="Currency">
      <calculatedColumnFormula>IFERROR(A6*Example!C27,"")</calculatedColumnFormula>
    </tableColumn>
    <tableColumn id="12" name="Fixed Cost per Mile" dataDxfId="51" dataCellStyle="Currency">
      <calculatedColumnFormula>IFERROR(Example!C27,"")</calculatedColumnFormula>
    </tableColumn>
    <tableColumn id="5" name="Total Cost" dataDxfId="50" dataCellStyle="Currency">
      <calculatedColumnFormula>IFERROR(C6+E6,"")</calculatedColumnFormula>
    </tableColumn>
    <tableColumn id="13" name="Total Cost per Mile" dataDxfId="49" dataCellStyle="Currency">
      <calculatedColumnFormula>IFERROR(Table13[Variable Cost per Mile]+Table13[Fixed Cost per Mile],"")</calculatedColumnFormula>
    </tableColumn>
    <tableColumn id="6" name="Gross Revenue" dataDxfId="48" dataCellStyle="Currency">
      <calculatedColumnFormula>IFERROR(A6*B6,"")</calculatedColumnFormula>
    </tableColumn>
    <tableColumn id="9" name="Net Profit" dataDxfId="47" dataCellStyle="Currency">
      <calculatedColumnFormula>IFERROR(G6+I6,"")</calculatedColumnFormula>
    </tableColumn>
    <tableColumn id="7" name="Net Profit per Mile" dataDxfId="46" dataCellStyle="Currency">
      <calculatedColumnFormula>Table13[Net Profit]/Table13[Miles]</calculatedColumnFormula>
    </tableColumn>
    <tableColumn id="8" name="Contribution Margin Ratio" dataDxfId="45" dataCellStyle="Percent">
      <calculatedColumnFormula>IFERROR(Table13[Net Profit per Mile]/Table13[Revenue Per Mile],"")</calculatedColumnFormula>
    </tableColumn>
  </tableColumns>
  <tableStyleInfo name="TableStyleLight11" showFirstColumn="0" showLastColumn="0" showRowStripes="1" showColumnStripes="0"/>
</table>
</file>

<file path=xl/tables/table3.xml><?xml version="1.0" encoding="utf-8"?>
<table xmlns="http://schemas.openxmlformats.org/spreadsheetml/2006/main" id="3" name="Table3" displayName="Table3" ref="A5:C6" totalsRowShown="0" headerRowDxfId="41" headerRowBorderDxfId="39" tableBorderDxfId="40" totalsRowBorderDxfId="38">
  <autoFilter ref="A5:C6"/>
  <tableColumns count="3">
    <tableColumn id="1" name="Total Operating Expenses" dataDxfId="2">
      <calculatedColumnFormula>'Cost of Operations'!B54</calculatedColumnFormula>
    </tableColumn>
    <tableColumn id="2" name="Total Operating Revenues" dataDxfId="3">
      <calculatedColumnFormula>'Cost of Operations'!B53</calculatedColumnFormula>
    </tableColumn>
    <tableColumn id="3" name="Operating Ratio" dataDxfId="37" dataCellStyle="Percent">
      <calculatedColumnFormula>IFERROR(A6/B6*-1,"")</calculatedColumnFormula>
    </tableColumn>
  </tableColumns>
  <tableStyleInfo showFirstColumn="0" showLastColumn="0" showRowStripes="1" showColumnStripes="0"/>
</table>
</file>

<file path=xl/tables/table4.xml><?xml version="1.0" encoding="utf-8"?>
<table xmlns="http://schemas.openxmlformats.org/spreadsheetml/2006/main" id="4" name="Table35" displayName="Table35" ref="A5:C6" totalsRowShown="0" headerRowDxfId="10" headerRowBorderDxfId="8" tableBorderDxfId="9" totalsRowBorderDxfId="7">
  <autoFilter ref="A5:C6"/>
  <tableColumns count="3">
    <tableColumn id="1" name="Total Operating Expenses" dataDxfId="4">
      <calculatedColumnFormula>Example!B54</calculatedColumnFormula>
    </tableColumn>
    <tableColumn id="2" name="Total Operating Revenues" dataDxfId="5">
      <calculatedColumnFormula>Example!B53</calculatedColumnFormula>
    </tableColumn>
    <tableColumn id="3" name="Operating Ratio" dataDxfId="6" dataCellStyle="Percent">
      <calculatedColumnFormula>IFERROR(A6/B6*-1,"")</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investopedia.com/terms/w/workingcapital.asp"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nvestopedia.com/terms/d/debtratio.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9:J10"/>
  <sheetViews>
    <sheetView showGridLines="0" workbookViewId="0">
      <selection activeCell="L9" sqref="L9"/>
    </sheetView>
  </sheetViews>
  <sheetFormatPr defaultRowHeight="15" x14ac:dyDescent="0.25"/>
  <cols>
    <col min="1" max="1" width="2" customWidth="1"/>
    <col min="2" max="10" width="12.140625" customWidth="1"/>
  </cols>
  <sheetData>
    <row r="9" spans="2:10" ht="350.25" customHeight="1" x14ac:dyDescent="0.25">
      <c r="B9" s="97" t="s">
        <v>87</v>
      </c>
      <c r="C9" s="97"/>
      <c r="D9" s="97"/>
      <c r="E9" s="97"/>
      <c r="F9" s="97"/>
      <c r="G9" s="97"/>
      <c r="H9" s="97"/>
      <c r="I9" s="97"/>
      <c r="J9" s="97"/>
    </row>
    <row r="10" spans="2:10" ht="215.25" customHeight="1" x14ac:dyDescent="0.25">
      <c r="B10" s="98" t="s">
        <v>76</v>
      </c>
      <c r="C10" s="99"/>
      <c r="D10" s="99"/>
      <c r="E10" s="99"/>
      <c r="F10" s="99"/>
      <c r="G10" s="99"/>
      <c r="H10" s="99"/>
      <c r="I10" s="99"/>
      <c r="J10" s="99"/>
    </row>
  </sheetData>
  <mergeCells count="2">
    <mergeCell ref="B9:J9"/>
    <mergeCell ref="B10:J10"/>
  </mergeCells>
  <pageMargins left="0.25" right="0.25"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7"/>
  <sheetViews>
    <sheetView showGridLines="0" zoomScaleNormal="100" workbookViewId="0">
      <pane ySplit="1" topLeftCell="A2" activePane="bottomLeft" state="frozen"/>
      <selection pane="bottomLeft" activeCell="C14" sqref="C14"/>
    </sheetView>
  </sheetViews>
  <sheetFormatPr defaultRowHeight="15" x14ac:dyDescent="0.25"/>
  <cols>
    <col min="1" max="1" width="0.85546875" customWidth="1"/>
    <col min="2" max="5" width="22.5703125" customWidth="1"/>
    <col min="6" max="8" width="14.5703125" customWidth="1"/>
  </cols>
  <sheetData>
    <row r="1" spans="1:8" ht="36" customHeight="1" x14ac:dyDescent="0.25">
      <c r="A1" s="79"/>
      <c r="B1" s="81" t="s">
        <v>68</v>
      </c>
      <c r="C1" s="80"/>
      <c r="D1" s="80"/>
      <c r="E1" s="80"/>
    </row>
    <row r="2" spans="1:8" ht="375.75" customHeight="1" x14ac:dyDescent="0.25">
      <c r="B2" s="100" t="s">
        <v>78</v>
      </c>
      <c r="C2" s="100"/>
      <c r="D2" s="100"/>
      <c r="E2" s="100"/>
      <c r="F2" s="64"/>
      <c r="G2" s="64"/>
      <c r="H2" s="64"/>
    </row>
    <row r="3" spans="1:8" x14ac:dyDescent="0.25">
      <c r="B3" s="96"/>
      <c r="C3" s="96"/>
      <c r="D3" s="96"/>
      <c r="E3" s="96"/>
      <c r="F3" s="64"/>
      <c r="G3" s="64"/>
      <c r="H3" s="64"/>
    </row>
    <row r="4" spans="1:8" x14ac:dyDescent="0.25">
      <c r="B4" s="96"/>
      <c r="C4" s="96"/>
      <c r="D4" s="96"/>
      <c r="E4" s="96"/>
      <c r="F4" s="64"/>
      <c r="G4" s="64"/>
      <c r="H4" s="64"/>
    </row>
    <row r="5" spans="1:8" s="65" customFormat="1" ht="24" customHeight="1" x14ac:dyDescent="0.25">
      <c r="B5" s="83" t="s">
        <v>73</v>
      </c>
      <c r="C5" s="84"/>
      <c r="D5" s="84"/>
      <c r="E5" s="84"/>
    </row>
    <row r="6" spans="1:8" x14ac:dyDescent="0.25">
      <c r="B6" s="67" t="s">
        <v>72</v>
      </c>
      <c r="C6" s="68" t="s">
        <v>74</v>
      </c>
      <c r="D6" s="69" t="s">
        <v>75</v>
      </c>
      <c r="E6" s="69" t="s">
        <v>68</v>
      </c>
    </row>
    <row r="7" spans="1:8" x14ac:dyDescent="0.25">
      <c r="B7" s="70">
        <v>200000</v>
      </c>
      <c r="C7" s="71">
        <v>100000</v>
      </c>
      <c r="D7" s="75">
        <f>B7-C7</f>
        <v>100000</v>
      </c>
      <c r="E7" s="73">
        <f>IFERROR(IF(D7&gt;0,C7/D7,""),"")</f>
        <v>1</v>
      </c>
    </row>
  </sheetData>
  <mergeCells count="1">
    <mergeCell ref="B2:E2"/>
  </mergeCells>
  <conditionalFormatting sqref="D7">
    <cfRule type="cellIs" dxfId="13" priority="4" operator="lessThan">
      <formula>0</formula>
    </cfRule>
  </conditionalFormatting>
  <conditionalFormatting sqref="E7">
    <cfRule type="cellIs" dxfId="12" priority="1" operator="lessThan">
      <formula>0</formula>
    </cfRule>
    <cfRule type="cellIs" dxfId="11" priority="2" operator="greaterThan">
      <formula>4</formula>
    </cfRule>
  </conditionalFormatting>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64"/>
  <sheetViews>
    <sheetView showGridLines="0" workbookViewId="0">
      <pane ySplit="1" topLeftCell="A36" activePane="bottomLeft" state="frozen"/>
      <selection pane="bottomLeft" activeCell="C27" sqref="C27"/>
    </sheetView>
  </sheetViews>
  <sheetFormatPr defaultRowHeight="15" x14ac:dyDescent="0.25"/>
  <cols>
    <col min="1" max="1" width="79.7109375" style="11" customWidth="1"/>
    <col min="2" max="2" width="17.42578125" style="17" customWidth="1"/>
    <col min="3" max="3" width="17.42578125" style="18" customWidth="1"/>
  </cols>
  <sheetData>
    <row r="1" spans="1:3" ht="36.75" customHeight="1" x14ac:dyDescent="0.25">
      <c r="A1" s="43" t="s">
        <v>0</v>
      </c>
      <c r="B1" s="54" t="s">
        <v>35</v>
      </c>
      <c r="C1" s="55" t="s">
        <v>52</v>
      </c>
    </row>
    <row r="2" spans="1:3" s="12" customFormat="1" ht="16.5" customHeight="1" x14ac:dyDescent="0.25">
      <c r="A2" s="42" t="s">
        <v>1</v>
      </c>
      <c r="B2" s="22"/>
      <c r="C2" s="23"/>
    </row>
    <row r="3" spans="1:3" x14ac:dyDescent="0.25">
      <c r="A3" s="24" t="s">
        <v>2</v>
      </c>
      <c r="B3" s="1"/>
      <c r="C3" s="25"/>
    </row>
    <row r="4" spans="1:3" ht="15.75" thickBot="1" x14ac:dyDescent="0.3">
      <c r="A4" s="24" t="s">
        <v>3</v>
      </c>
      <c r="B4" s="1"/>
      <c r="C4" s="25"/>
    </row>
    <row r="5" spans="1:3" ht="16.5" thickTop="1" x14ac:dyDescent="0.25">
      <c r="A5" s="44" t="s">
        <v>4</v>
      </c>
      <c r="B5" s="45">
        <f>IFERROR(SUM(B3:B4),"")</f>
        <v>0</v>
      </c>
      <c r="C5" s="46"/>
    </row>
    <row r="6" spans="1:3" x14ac:dyDescent="0.25">
      <c r="A6" s="26"/>
      <c r="B6" s="4"/>
      <c r="C6" s="25"/>
    </row>
    <row r="7" spans="1:3" x14ac:dyDescent="0.25">
      <c r="A7" s="27" t="s">
        <v>36</v>
      </c>
      <c r="B7" s="10"/>
      <c r="C7" s="25"/>
    </row>
    <row r="8" spans="1:3" x14ac:dyDescent="0.25">
      <c r="A8" s="27" t="s">
        <v>7</v>
      </c>
      <c r="B8" s="5"/>
      <c r="C8" s="25"/>
    </row>
    <row r="9" spans="1:3" x14ac:dyDescent="0.25">
      <c r="A9" s="24" t="s">
        <v>5</v>
      </c>
      <c r="B9" s="9" t="str">
        <f>IFERROR(B5/B7,"")</f>
        <v/>
      </c>
      <c r="C9" s="25"/>
    </row>
    <row r="10" spans="1:3" x14ac:dyDescent="0.25">
      <c r="A10" s="28" t="s">
        <v>6</v>
      </c>
      <c r="B10" s="1"/>
      <c r="C10" s="25"/>
    </row>
    <row r="11" spans="1:3" ht="15" customHeight="1" x14ac:dyDescent="0.25">
      <c r="A11" s="26"/>
      <c r="B11" s="14"/>
      <c r="C11" s="25"/>
    </row>
    <row r="12" spans="1:3" s="13" customFormat="1" ht="16.5" customHeight="1" x14ac:dyDescent="0.25">
      <c r="A12" s="41" t="s">
        <v>8</v>
      </c>
      <c r="B12" s="20"/>
      <c r="C12" s="29"/>
    </row>
    <row r="13" spans="1:3" x14ac:dyDescent="0.25">
      <c r="A13" s="28" t="s">
        <v>9</v>
      </c>
      <c r="B13" s="5">
        <v>0</v>
      </c>
      <c r="C13" s="30" t="str">
        <f>IFERROR(B13/$B$5,"")</f>
        <v/>
      </c>
    </row>
    <row r="14" spans="1:3" x14ac:dyDescent="0.25">
      <c r="A14" s="28" t="s">
        <v>10</v>
      </c>
      <c r="B14" s="5">
        <v>0</v>
      </c>
      <c r="C14" s="30" t="str">
        <f>IFERROR(B14/$B$5,"")</f>
        <v/>
      </c>
    </row>
    <row r="15" spans="1:3" ht="15.75" thickBot="1" x14ac:dyDescent="0.3">
      <c r="A15" s="28" t="s">
        <v>11</v>
      </c>
      <c r="B15" s="5">
        <v>0</v>
      </c>
      <c r="C15" s="30" t="str">
        <f>IFERROR(B15/$B$5,"")</f>
        <v/>
      </c>
    </row>
    <row r="16" spans="1:3" ht="16.5" thickTop="1" x14ac:dyDescent="0.25">
      <c r="A16" s="38" t="s">
        <v>12</v>
      </c>
      <c r="B16" s="37">
        <f>IFERROR(SUM(B13:B15),"")</f>
        <v>0</v>
      </c>
      <c r="C16" s="47" t="str">
        <f>IFERROR(B16/$B$5,"")</f>
        <v/>
      </c>
    </row>
    <row r="17" spans="1:3" ht="15" customHeight="1" x14ac:dyDescent="0.25">
      <c r="A17" s="26"/>
      <c r="B17" s="15"/>
      <c r="C17" s="31"/>
    </row>
    <row r="18" spans="1:3" s="12" customFormat="1" ht="16.5" customHeight="1" x14ac:dyDescent="0.25">
      <c r="A18" s="41" t="s">
        <v>13</v>
      </c>
      <c r="B18" s="19"/>
      <c r="C18" s="32"/>
    </row>
    <row r="19" spans="1:3" x14ac:dyDescent="0.25">
      <c r="A19" s="28" t="s">
        <v>14</v>
      </c>
      <c r="B19" s="5"/>
      <c r="C19" s="31" t="str">
        <f>IFERROR(B19/$B$5*-1,"")</f>
        <v/>
      </c>
    </row>
    <row r="20" spans="1:3" x14ac:dyDescent="0.25">
      <c r="A20" s="28" t="s">
        <v>15</v>
      </c>
      <c r="B20" s="5">
        <v>0</v>
      </c>
      <c r="C20" s="31" t="str">
        <f t="shared" ref="C20:C26" si="0">IFERROR(B20/$B$5*-1,"")</f>
        <v/>
      </c>
    </row>
    <row r="21" spans="1:3" x14ac:dyDescent="0.25">
      <c r="A21" s="28" t="s">
        <v>44</v>
      </c>
      <c r="B21" s="5">
        <v>0</v>
      </c>
      <c r="C21" s="31" t="str">
        <f t="shared" si="0"/>
        <v/>
      </c>
    </row>
    <row r="22" spans="1:3" x14ac:dyDescent="0.25">
      <c r="A22" s="28" t="s">
        <v>16</v>
      </c>
      <c r="B22" s="5">
        <v>0</v>
      </c>
      <c r="C22" s="31" t="str">
        <f t="shared" si="0"/>
        <v/>
      </c>
    </row>
    <row r="23" spans="1:3" x14ac:dyDescent="0.25">
      <c r="A23" s="28" t="s">
        <v>17</v>
      </c>
      <c r="B23" s="5">
        <v>0</v>
      </c>
      <c r="C23" s="31" t="str">
        <f t="shared" si="0"/>
        <v/>
      </c>
    </row>
    <row r="24" spans="1:3" x14ac:dyDescent="0.25">
      <c r="A24" s="26" t="s">
        <v>45</v>
      </c>
      <c r="B24" s="5">
        <v>0</v>
      </c>
      <c r="C24" s="31" t="str">
        <f t="shared" si="0"/>
        <v/>
      </c>
    </row>
    <row r="25" spans="1:3" x14ac:dyDescent="0.25">
      <c r="A25" s="28" t="s">
        <v>42</v>
      </c>
      <c r="B25" s="5">
        <v>0</v>
      </c>
      <c r="C25" s="31" t="str">
        <f t="shared" si="0"/>
        <v/>
      </c>
    </row>
    <row r="26" spans="1:3" ht="15.75" thickBot="1" x14ac:dyDescent="0.3">
      <c r="A26" s="28" t="s">
        <v>43</v>
      </c>
      <c r="B26" s="5">
        <v>0</v>
      </c>
      <c r="C26" s="31" t="str">
        <f t="shared" si="0"/>
        <v/>
      </c>
    </row>
    <row r="27" spans="1:3" ht="16.5" thickTop="1" x14ac:dyDescent="0.25">
      <c r="A27" s="48" t="s">
        <v>18</v>
      </c>
      <c r="B27" s="37">
        <f>IFERROR(SUM(B19:B26),"")*-1</f>
        <v>0</v>
      </c>
      <c r="C27" s="39" t="str">
        <f>IFERROR(B27/$B$5,"")</f>
        <v/>
      </c>
    </row>
    <row r="28" spans="1:3" x14ac:dyDescent="0.25">
      <c r="A28" s="33"/>
      <c r="B28" s="6"/>
      <c r="C28" s="31"/>
    </row>
    <row r="29" spans="1:3" s="12" customFormat="1" ht="16.5" customHeight="1" x14ac:dyDescent="0.25">
      <c r="A29" s="40" t="s">
        <v>53</v>
      </c>
      <c r="B29" s="21"/>
      <c r="C29" s="32"/>
    </row>
    <row r="30" spans="1:3" x14ac:dyDescent="0.25">
      <c r="A30" s="28" t="s">
        <v>19</v>
      </c>
      <c r="B30" s="5"/>
      <c r="C30" s="31" t="str">
        <f>IFERROR(B30/$B$5*-1,"")</f>
        <v/>
      </c>
    </row>
    <row r="31" spans="1:3" x14ac:dyDescent="0.25">
      <c r="A31" s="28" t="s">
        <v>20</v>
      </c>
      <c r="B31" s="5">
        <v>0</v>
      </c>
      <c r="C31" s="31" t="str">
        <f t="shared" ref="C31:C49" si="1">IFERROR(B31/$B$5*-1,"")</f>
        <v/>
      </c>
    </row>
    <row r="32" spans="1:3" x14ac:dyDescent="0.25">
      <c r="A32" s="34" t="s">
        <v>21</v>
      </c>
      <c r="B32" s="5">
        <v>0</v>
      </c>
      <c r="C32" s="31" t="str">
        <f t="shared" si="1"/>
        <v/>
      </c>
    </row>
    <row r="33" spans="1:3" x14ac:dyDescent="0.25">
      <c r="A33" s="28" t="s">
        <v>46</v>
      </c>
      <c r="B33" s="5">
        <v>0</v>
      </c>
      <c r="C33" s="31" t="str">
        <f t="shared" si="1"/>
        <v/>
      </c>
    </row>
    <row r="34" spans="1:3" x14ac:dyDescent="0.25">
      <c r="A34" s="28" t="s">
        <v>47</v>
      </c>
      <c r="B34" s="5">
        <v>0</v>
      </c>
      <c r="C34" s="31" t="str">
        <f t="shared" si="1"/>
        <v/>
      </c>
    </row>
    <row r="35" spans="1:3" x14ac:dyDescent="0.25">
      <c r="A35" s="28" t="s">
        <v>50</v>
      </c>
      <c r="B35" s="5">
        <v>0</v>
      </c>
      <c r="C35" s="31" t="str">
        <f t="shared" si="1"/>
        <v/>
      </c>
    </row>
    <row r="36" spans="1:3" x14ac:dyDescent="0.25">
      <c r="A36" s="28" t="s">
        <v>22</v>
      </c>
      <c r="B36" s="5">
        <v>0</v>
      </c>
      <c r="C36" s="31" t="str">
        <f t="shared" si="1"/>
        <v/>
      </c>
    </row>
    <row r="37" spans="1:3" x14ac:dyDescent="0.25">
      <c r="A37" s="28" t="s">
        <v>48</v>
      </c>
      <c r="B37" s="5">
        <v>0</v>
      </c>
      <c r="C37" s="31" t="str">
        <f t="shared" si="1"/>
        <v/>
      </c>
    </row>
    <row r="38" spans="1:3" x14ac:dyDescent="0.25">
      <c r="A38" s="28" t="s">
        <v>49</v>
      </c>
      <c r="B38" s="5">
        <v>0</v>
      </c>
      <c r="C38" s="31" t="str">
        <f t="shared" si="1"/>
        <v/>
      </c>
    </row>
    <row r="39" spans="1:3" x14ac:dyDescent="0.25">
      <c r="A39" s="28" t="s">
        <v>23</v>
      </c>
      <c r="B39" s="5">
        <v>0</v>
      </c>
      <c r="C39" s="31" t="str">
        <f t="shared" si="1"/>
        <v/>
      </c>
    </row>
    <row r="40" spans="1:3" x14ac:dyDescent="0.25">
      <c r="A40" s="28" t="s">
        <v>24</v>
      </c>
      <c r="B40" s="5">
        <v>0</v>
      </c>
      <c r="C40" s="31" t="str">
        <f t="shared" si="1"/>
        <v/>
      </c>
    </row>
    <row r="41" spans="1:3" x14ac:dyDescent="0.25">
      <c r="A41" s="28" t="s">
        <v>25</v>
      </c>
      <c r="B41" s="5">
        <v>0</v>
      </c>
      <c r="C41" s="31" t="str">
        <f t="shared" si="1"/>
        <v/>
      </c>
    </row>
    <row r="42" spans="1:3" x14ac:dyDescent="0.25">
      <c r="A42" s="28" t="s">
        <v>26</v>
      </c>
      <c r="B42" s="5">
        <v>0</v>
      </c>
      <c r="C42" s="31" t="str">
        <f t="shared" si="1"/>
        <v/>
      </c>
    </row>
    <row r="43" spans="1:3" x14ac:dyDescent="0.25">
      <c r="A43" s="28" t="s">
        <v>27</v>
      </c>
      <c r="B43" s="5">
        <v>0</v>
      </c>
      <c r="C43" s="31" t="str">
        <f t="shared" si="1"/>
        <v/>
      </c>
    </row>
    <row r="44" spans="1:3" x14ac:dyDescent="0.25">
      <c r="A44" s="28" t="s">
        <v>28</v>
      </c>
      <c r="B44" s="5">
        <v>0</v>
      </c>
      <c r="C44" s="31" t="str">
        <f t="shared" si="1"/>
        <v/>
      </c>
    </row>
    <row r="45" spans="1:3" x14ac:dyDescent="0.25">
      <c r="A45" s="24" t="s">
        <v>51</v>
      </c>
      <c r="B45" s="5">
        <v>0</v>
      </c>
      <c r="C45" s="31" t="str">
        <f t="shared" si="1"/>
        <v/>
      </c>
    </row>
    <row r="46" spans="1:3" x14ac:dyDescent="0.25">
      <c r="A46" s="24" t="s">
        <v>29</v>
      </c>
      <c r="B46" s="5">
        <v>0</v>
      </c>
      <c r="C46" s="31" t="str">
        <f t="shared" si="1"/>
        <v/>
      </c>
    </row>
    <row r="47" spans="1:3" x14ac:dyDescent="0.25">
      <c r="A47" s="28" t="s">
        <v>30</v>
      </c>
      <c r="B47" s="5">
        <v>0</v>
      </c>
      <c r="C47" s="31" t="str">
        <f t="shared" si="1"/>
        <v/>
      </c>
    </row>
    <row r="48" spans="1:3" x14ac:dyDescent="0.25">
      <c r="A48" s="28" t="s">
        <v>31</v>
      </c>
      <c r="B48" s="5">
        <v>0</v>
      </c>
      <c r="C48" s="31" t="str">
        <f t="shared" si="1"/>
        <v/>
      </c>
    </row>
    <row r="49" spans="1:3" ht="15.75" thickBot="1" x14ac:dyDescent="0.3">
      <c r="A49" s="28" t="s">
        <v>32</v>
      </c>
      <c r="B49" s="5">
        <v>0</v>
      </c>
      <c r="C49" s="31" t="str">
        <f t="shared" si="1"/>
        <v/>
      </c>
    </row>
    <row r="50" spans="1:3" ht="16.5" thickTop="1" x14ac:dyDescent="0.25">
      <c r="A50" s="38" t="s">
        <v>33</v>
      </c>
      <c r="B50" s="37">
        <f>IFERROR(SUM(B30:B49),"")*-1</f>
        <v>0</v>
      </c>
      <c r="C50" s="39" t="str">
        <f>IFERROR(B50/$B$5,"")</f>
        <v/>
      </c>
    </row>
    <row r="51" spans="1:3" x14ac:dyDescent="0.25">
      <c r="A51" s="26"/>
      <c r="C51" s="25"/>
    </row>
    <row r="52" spans="1:3" s="13" customFormat="1" ht="16.5" customHeight="1" x14ac:dyDescent="0.25">
      <c r="A52" s="41" t="s">
        <v>34</v>
      </c>
      <c r="B52" s="19"/>
      <c r="C52" s="29"/>
    </row>
    <row r="53" spans="1:3" x14ac:dyDescent="0.25">
      <c r="A53" s="28" t="s">
        <v>41</v>
      </c>
      <c r="B53" s="8">
        <f>IFERROR(SUM(B13:B15),"")</f>
        <v>0</v>
      </c>
      <c r="C53" s="35" t="str">
        <f>IFERROR(B53/B5,"")</f>
        <v/>
      </c>
    </row>
    <row r="54" spans="1:3" ht="15.75" thickBot="1" x14ac:dyDescent="0.3">
      <c r="A54" s="24" t="s">
        <v>37</v>
      </c>
      <c r="B54" s="8">
        <f>IFERROR(SUM(B27+B50),"")</f>
        <v>0</v>
      </c>
      <c r="C54" s="35" t="str">
        <f>IFERROR(B54/B5,"")</f>
        <v/>
      </c>
    </row>
    <row r="55" spans="1:3" ht="16.5" thickTop="1" x14ac:dyDescent="0.25">
      <c r="A55" s="48" t="s">
        <v>38</v>
      </c>
      <c r="B55" s="49">
        <f>IFERROR(SUM(B53:B54),"")</f>
        <v>0</v>
      </c>
      <c r="C55" s="50" t="str">
        <f>IFERROR(B55/B5,"")</f>
        <v/>
      </c>
    </row>
    <row r="56" spans="1:3" x14ac:dyDescent="0.25">
      <c r="A56" s="24"/>
      <c r="B56" s="8"/>
      <c r="C56" s="25"/>
    </row>
    <row r="57" spans="1:3" ht="15.75" thickBot="1" x14ac:dyDescent="0.3">
      <c r="A57" s="24" t="s">
        <v>39</v>
      </c>
      <c r="B57" s="5">
        <v>0</v>
      </c>
      <c r="C57" s="36" t="str">
        <f>IFERROR(B57/B5,"")</f>
        <v/>
      </c>
    </row>
    <row r="58" spans="1:3" ht="19.5" thickTop="1" x14ac:dyDescent="0.3">
      <c r="A58" s="51" t="s">
        <v>40</v>
      </c>
      <c r="B58" s="52">
        <f>IFERROR(B55-B57,"")</f>
        <v>0</v>
      </c>
      <c r="C58" s="53" t="str">
        <f>IFERROR(B58/B5,"")</f>
        <v/>
      </c>
    </row>
    <row r="59" spans="1:3" x14ac:dyDescent="0.25">
      <c r="A59" s="3"/>
      <c r="B59" s="2"/>
    </row>
    <row r="60" spans="1:3" x14ac:dyDescent="0.25">
      <c r="A60" s="3"/>
      <c r="B60" s="2"/>
    </row>
    <row r="61" spans="1:3" x14ac:dyDescent="0.25">
      <c r="A61" s="3"/>
      <c r="B61" s="2"/>
    </row>
    <row r="62" spans="1:3" x14ac:dyDescent="0.25">
      <c r="A62" s="3"/>
      <c r="B62" s="2"/>
    </row>
    <row r="63" spans="1:3" x14ac:dyDescent="0.25">
      <c r="B63" s="2"/>
    </row>
    <row r="64" spans="1:3" x14ac:dyDescent="0.25">
      <c r="A64" s="3"/>
      <c r="B64" s="2"/>
    </row>
  </sheetData>
  <conditionalFormatting sqref="B1:B6 B54:C1048576 B7:C18 B21:B53 C27:C29 C50:C53">
    <cfRule type="cellIs" dxfId="36" priority="5" operator="lessThan">
      <formula>0</formula>
    </cfRule>
  </conditionalFormatting>
  <conditionalFormatting sqref="C1:C6">
    <cfRule type="cellIs" dxfId="35" priority="4" operator="lessThan">
      <formula>0</formula>
    </cfRule>
  </conditionalFormatting>
  <conditionalFormatting sqref="C19:C26">
    <cfRule type="cellIs" dxfId="34" priority="3" operator="lessThan">
      <formula>0</formula>
    </cfRule>
  </conditionalFormatting>
  <conditionalFormatting sqref="C1:C1048576">
    <cfRule type="cellIs" dxfId="33" priority="1" operator="lessThan">
      <formula>0</formula>
    </cfRule>
  </conditionalFormatting>
  <pageMargins left="0.25" right="0.25"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64"/>
  <sheetViews>
    <sheetView showGridLines="0" workbookViewId="0">
      <pane ySplit="1" topLeftCell="A26" activePane="bottomLeft" state="frozen"/>
      <selection pane="bottomLeft" activeCell="I50" sqref="I50"/>
    </sheetView>
  </sheetViews>
  <sheetFormatPr defaultRowHeight="15" x14ac:dyDescent="0.25"/>
  <cols>
    <col min="1" max="1" width="79.7109375" style="11" customWidth="1"/>
    <col min="2" max="2" width="17.42578125" style="17" customWidth="1"/>
    <col min="3" max="3" width="17.42578125" style="18" customWidth="1"/>
  </cols>
  <sheetData>
    <row r="1" spans="1:3" ht="36.75" customHeight="1" x14ac:dyDescent="0.25">
      <c r="A1" s="43" t="s">
        <v>0</v>
      </c>
      <c r="B1" s="54" t="s">
        <v>35</v>
      </c>
      <c r="C1" s="55" t="s">
        <v>52</v>
      </c>
    </row>
    <row r="2" spans="1:3" s="12" customFormat="1" ht="16.5" customHeight="1" x14ac:dyDescent="0.25">
      <c r="A2" s="42" t="s">
        <v>1</v>
      </c>
      <c r="B2" s="22"/>
      <c r="C2" s="23"/>
    </row>
    <row r="3" spans="1:3" x14ac:dyDescent="0.25">
      <c r="A3" s="24" t="s">
        <v>2</v>
      </c>
      <c r="B3" s="1">
        <v>100000</v>
      </c>
      <c r="C3" s="25"/>
    </row>
    <row r="4" spans="1:3" ht="15.75" thickBot="1" x14ac:dyDescent="0.3">
      <c r="A4" s="24" t="s">
        <v>3</v>
      </c>
      <c r="B4" s="1">
        <v>18000</v>
      </c>
      <c r="C4" s="25"/>
    </row>
    <row r="5" spans="1:3" ht="16.5" thickTop="1" x14ac:dyDescent="0.25">
      <c r="A5" s="44" t="s">
        <v>4</v>
      </c>
      <c r="B5" s="45">
        <f>IFERROR(SUM(B3:B4),"")</f>
        <v>118000</v>
      </c>
      <c r="C5" s="46"/>
    </row>
    <row r="6" spans="1:3" x14ac:dyDescent="0.25">
      <c r="A6" s="26"/>
      <c r="B6" s="4"/>
      <c r="C6" s="25"/>
    </row>
    <row r="7" spans="1:3" x14ac:dyDescent="0.25">
      <c r="A7" s="27" t="s">
        <v>36</v>
      </c>
      <c r="B7" s="10">
        <v>6</v>
      </c>
      <c r="C7" s="25"/>
    </row>
    <row r="8" spans="1:3" x14ac:dyDescent="0.25">
      <c r="A8" s="27" t="s">
        <v>7</v>
      </c>
      <c r="B8" s="5">
        <v>3.75</v>
      </c>
      <c r="C8" s="25"/>
    </row>
    <row r="9" spans="1:3" x14ac:dyDescent="0.25">
      <c r="A9" s="24" t="s">
        <v>5</v>
      </c>
      <c r="B9" s="9">
        <f>IFERROR(B5/B7,"")</f>
        <v>19666.666666666668</v>
      </c>
      <c r="C9" s="25"/>
    </row>
    <row r="10" spans="1:3" x14ac:dyDescent="0.25">
      <c r="A10" s="28" t="s">
        <v>6</v>
      </c>
      <c r="B10" s="1">
        <v>1250</v>
      </c>
      <c r="C10" s="25"/>
    </row>
    <row r="11" spans="1:3" ht="15" customHeight="1" x14ac:dyDescent="0.25">
      <c r="A11" s="26"/>
      <c r="B11" s="14"/>
      <c r="C11" s="25"/>
    </row>
    <row r="12" spans="1:3" s="13" customFormat="1" ht="16.5" customHeight="1" x14ac:dyDescent="0.25">
      <c r="A12" s="41" t="s">
        <v>8</v>
      </c>
      <c r="B12" s="20"/>
      <c r="C12" s="29"/>
    </row>
    <row r="13" spans="1:3" x14ac:dyDescent="0.25">
      <c r="A13" s="28" t="s">
        <v>9</v>
      </c>
      <c r="B13" s="5">
        <v>200000</v>
      </c>
      <c r="C13" s="30">
        <f>IFERROR(B13/$B$5,"")</f>
        <v>1.6949152542372881</v>
      </c>
    </row>
    <row r="14" spans="1:3" x14ac:dyDescent="0.25">
      <c r="A14" s="28" t="s">
        <v>10</v>
      </c>
      <c r="B14" s="5">
        <v>200</v>
      </c>
      <c r="C14" s="30">
        <f>IFERROR(B14/$B$5,"")</f>
        <v>1.6949152542372881E-3</v>
      </c>
    </row>
    <row r="15" spans="1:3" ht="15.75" thickBot="1" x14ac:dyDescent="0.3">
      <c r="A15" s="28" t="s">
        <v>11</v>
      </c>
      <c r="B15" s="5">
        <v>500</v>
      </c>
      <c r="C15" s="30">
        <f>IFERROR(B15/$B$5,"")</f>
        <v>4.2372881355932203E-3</v>
      </c>
    </row>
    <row r="16" spans="1:3" ht="16.5" thickTop="1" x14ac:dyDescent="0.25">
      <c r="A16" s="38" t="s">
        <v>12</v>
      </c>
      <c r="B16" s="37">
        <f>IFERROR(SUM(B13:B15),"")</f>
        <v>200700</v>
      </c>
      <c r="C16" s="47">
        <f>IFERROR(B16/$B$5,"")</f>
        <v>1.7008474576271186</v>
      </c>
    </row>
    <row r="17" spans="1:3" ht="15" customHeight="1" x14ac:dyDescent="0.25">
      <c r="A17" s="26"/>
      <c r="B17" s="15"/>
      <c r="C17" s="31"/>
    </row>
    <row r="18" spans="1:3" s="12" customFormat="1" ht="16.5" customHeight="1" x14ac:dyDescent="0.25">
      <c r="A18" s="41" t="s">
        <v>13</v>
      </c>
      <c r="B18" s="19"/>
      <c r="C18" s="32"/>
    </row>
    <row r="19" spans="1:3" x14ac:dyDescent="0.25">
      <c r="A19" s="28" t="s">
        <v>14</v>
      </c>
      <c r="B19" s="16">
        <v>30131</v>
      </c>
      <c r="C19" s="31">
        <f>IFERROR(B19/$B$5*-1,"")</f>
        <v>-0.25534745762711863</v>
      </c>
    </row>
    <row r="20" spans="1:3" x14ac:dyDescent="0.25">
      <c r="A20" s="28" t="s">
        <v>15</v>
      </c>
      <c r="B20" s="16">
        <v>0</v>
      </c>
      <c r="C20" s="31">
        <f t="shared" ref="C20:C26" si="0">IFERROR(B20/$B$5*-1,"")</f>
        <v>0</v>
      </c>
    </row>
    <row r="21" spans="1:3" x14ac:dyDescent="0.25">
      <c r="A21" s="28" t="s">
        <v>44</v>
      </c>
      <c r="B21" s="5">
        <v>7500</v>
      </c>
      <c r="C21" s="31">
        <f t="shared" si="0"/>
        <v>-6.3559322033898302E-2</v>
      </c>
    </row>
    <row r="22" spans="1:3" x14ac:dyDescent="0.25">
      <c r="A22" s="28" t="s">
        <v>16</v>
      </c>
      <c r="B22" s="5">
        <v>2640</v>
      </c>
      <c r="C22" s="31">
        <f t="shared" si="0"/>
        <v>-2.2372881355932205E-2</v>
      </c>
    </row>
    <row r="23" spans="1:3" x14ac:dyDescent="0.25">
      <c r="A23" s="28" t="s">
        <v>17</v>
      </c>
      <c r="B23" s="5">
        <v>0</v>
      </c>
      <c r="C23" s="31">
        <f t="shared" si="0"/>
        <v>0</v>
      </c>
    </row>
    <row r="24" spans="1:3" x14ac:dyDescent="0.25">
      <c r="A24" s="26" t="s">
        <v>45</v>
      </c>
      <c r="B24" s="5">
        <v>1800</v>
      </c>
      <c r="C24" s="31">
        <f t="shared" si="0"/>
        <v>-1.5254237288135594E-2</v>
      </c>
    </row>
    <row r="25" spans="1:3" x14ac:dyDescent="0.25">
      <c r="A25" s="28" t="s">
        <v>42</v>
      </c>
      <c r="B25" s="5">
        <v>1190</v>
      </c>
      <c r="C25" s="31">
        <f t="shared" si="0"/>
        <v>-1.0084745762711865E-2</v>
      </c>
    </row>
    <row r="26" spans="1:3" ht="15.75" thickBot="1" x14ac:dyDescent="0.3">
      <c r="A26" s="28" t="s">
        <v>43</v>
      </c>
      <c r="B26" s="5">
        <v>2000</v>
      </c>
      <c r="C26" s="31">
        <f t="shared" si="0"/>
        <v>-1.6949152542372881E-2</v>
      </c>
    </row>
    <row r="27" spans="1:3" ht="16.5" thickTop="1" x14ac:dyDescent="0.25">
      <c r="A27" s="48" t="s">
        <v>18</v>
      </c>
      <c r="B27" s="37">
        <f>IFERROR(SUM(B19:B26),"")*-1</f>
        <v>-45261</v>
      </c>
      <c r="C27" s="93">
        <f>IFERROR(B27/$B$5,"")</f>
        <v>-0.38356779661016949</v>
      </c>
    </row>
    <row r="28" spans="1:3" x14ac:dyDescent="0.25">
      <c r="A28" s="33"/>
      <c r="B28" s="6"/>
      <c r="C28" s="31"/>
    </row>
    <row r="29" spans="1:3" s="12" customFormat="1" ht="16.5" customHeight="1" x14ac:dyDescent="0.25">
      <c r="A29" s="40" t="s">
        <v>53</v>
      </c>
      <c r="B29" s="21"/>
      <c r="C29" s="32"/>
    </row>
    <row r="30" spans="1:3" x14ac:dyDescent="0.25">
      <c r="A30" s="28" t="s">
        <v>19</v>
      </c>
      <c r="B30" s="5">
        <f>IFERROR(B9*B8,"")</f>
        <v>73750</v>
      </c>
      <c r="C30" s="31">
        <f>IFERROR(B30/$B$5*-1,"")</f>
        <v>-0.625</v>
      </c>
    </row>
    <row r="31" spans="1:3" x14ac:dyDescent="0.25">
      <c r="A31" s="28" t="s">
        <v>20</v>
      </c>
      <c r="B31" s="5">
        <f>IFERROR(B10*B8,"")</f>
        <v>4687.5</v>
      </c>
      <c r="C31" s="31">
        <f t="shared" ref="C31:C49" si="1">IFERROR(B31/$B$5*-1,"")</f>
        <v>-3.9724576271186439E-2</v>
      </c>
    </row>
    <row r="32" spans="1:3" x14ac:dyDescent="0.25">
      <c r="A32" s="34" t="s">
        <v>21</v>
      </c>
      <c r="B32" s="7">
        <v>0</v>
      </c>
      <c r="C32" s="31">
        <f t="shared" si="1"/>
        <v>0</v>
      </c>
    </row>
    <row r="33" spans="1:3" x14ac:dyDescent="0.25">
      <c r="A33" s="28" t="s">
        <v>46</v>
      </c>
      <c r="B33" s="7">
        <v>100</v>
      </c>
      <c r="C33" s="31">
        <f t="shared" si="1"/>
        <v>-8.4745762711864404E-4</v>
      </c>
    </row>
    <row r="34" spans="1:3" x14ac:dyDescent="0.25">
      <c r="A34" s="28" t="s">
        <v>47</v>
      </c>
      <c r="B34" s="7">
        <v>30</v>
      </c>
      <c r="C34" s="31">
        <f t="shared" si="1"/>
        <v>-2.5423728813559322E-4</v>
      </c>
    </row>
    <row r="35" spans="1:3" x14ac:dyDescent="0.25">
      <c r="A35" s="28" t="s">
        <v>50</v>
      </c>
      <c r="B35" s="7">
        <v>2500</v>
      </c>
      <c r="C35" s="31">
        <f t="shared" si="1"/>
        <v>-2.1186440677966101E-2</v>
      </c>
    </row>
    <row r="36" spans="1:3" x14ac:dyDescent="0.25">
      <c r="A36" s="28" t="s">
        <v>22</v>
      </c>
      <c r="B36" s="5">
        <v>0</v>
      </c>
      <c r="C36" s="31">
        <f t="shared" si="1"/>
        <v>0</v>
      </c>
    </row>
    <row r="37" spans="1:3" x14ac:dyDescent="0.25">
      <c r="A37" s="28" t="s">
        <v>48</v>
      </c>
      <c r="B37" s="5">
        <v>21000</v>
      </c>
      <c r="C37" s="31">
        <f t="shared" si="1"/>
        <v>-0.17796610169491525</v>
      </c>
    </row>
    <row r="38" spans="1:3" x14ac:dyDescent="0.25">
      <c r="A38" s="28" t="s">
        <v>49</v>
      </c>
      <c r="B38" s="5">
        <v>1000</v>
      </c>
      <c r="C38" s="31">
        <f t="shared" si="1"/>
        <v>-8.4745762711864406E-3</v>
      </c>
    </row>
    <row r="39" spans="1:3" x14ac:dyDescent="0.25">
      <c r="A39" s="28" t="s">
        <v>23</v>
      </c>
      <c r="B39" s="5">
        <v>0</v>
      </c>
      <c r="C39" s="31">
        <f t="shared" si="1"/>
        <v>0</v>
      </c>
    </row>
    <row r="40" spans="1:3" x14ac:dyDescent="0.25">
      <c r="A40" s="28" t="s">
        <v>24</v>
      </c>
      <c r="B40" s="5">
        <v>0</v>
      </c>
      <c r="C40" s="31">
        <f t="shared" si="1"/>
        <v>0</v>
      </c>
    </row>
    <row r="41" spans="1:3" x14ac:dyDescent="0.25">
      <c r="A41" s="28" t="s">
        <v>25</v>
      </c>
      <c r="B41" s="5">
        <v>0</v>
      </c>
      <c r="C41" s="31">
        <f t="shared" si="1"/>
        <v>0</v>
      </c>
    </row>
    <row r="42" spans="1:3" x14ac:dyDescent="0.25">
      <c r="A42" s="28" t="s">
        <v>26</v>
      </c>
      <c r="B42" s="5">
        <v>500</v>
      </c>
      <c r="C42" s="31">
        <f t="shared" si="1"/>
        <v>-4.2372881355932203E-3</v>
      </c>
    </row>
    <row r="43" spans="1:3" x14ac:dyDescent="0.25">
      <c r="A43" s="28" t="s">
        <v>27</v>
      </c>
      <c r="B43" s="5">
        <v>0</v>
      </c>
      <c r="C43" s="31">
        <f t="shared" si="1"/>
        <v>0</v>
      </c>
    </row>
    <row r="44" spans="1:3" x14ac:dyDescent="0.25">
      <c r="A44" s="28" t="s">
        <v>28</v>
      </c>
      <c r="B44" s="5">
        <v>0</v>
      </c>
      <c r="C44" s="31">
        <f t="shared" si="1"/>
        <v>0</v>
      </c>
    </row>
    <row r="45" spans="1:3" x14ac:dyDescent="0.25">
      <c r="A45" s="24" t="s">
        <v>51</v>
      </c>
      <c r="B45" s="5">
        <v>4000</v>
      </c>
      <c r="C45" s="31">
        <f t="shared" si="1"/>
        <v>-3.3898305084745763E-2</v>
      </c>
    </row>
    <row r="46" spans="1:3" x14ac:dyDescent="0.25">
      <c r="A46" s="24" t="s">
        <v>29</v>
      </c>
      <c r="B46" s="5">
        <v>0</v>
      </c>
      <c r="C46" s="31">
        <f t="shared" si="1"/>
        <v>0</v>
      </c>
    </row>
    <row r="47" spans="1:3" x14ac:dyDescent="0.25">
      <c r="A47" s="28" t="s">
        <v>30</v>
      </c>
      <c r="B47" s="5">
        <v>0</v>
      </c>
      <c r="C47" s="31">
        <f t="shared" si="1"/>
        <v>0</v>
      </c>
    </row>
    <row r="48" spans="1:3" x14ac:dyDescent="0.25">
      <c r="A48" s="28" t="s">
        <v>31</v>
      </c>
      <c r="B48" s="5">
        <v>0</v>
      </c>
      <c r="C48" s="31">
        <f t="shared" si="1"/>
        <v>0</v>
      </c>
    </row>
    <row r="49" spans="1:3" ht="15.75" thickBot="1" x14ac:dyDescent="0.3">
      <c r="A49" s="28" t="s">
        <v>32</v>
      </c>
      <c r="B49" s="5">
        <v>1500</v>
      </c>
      <c r="C49" s="31">
        <f t="shared" si="1"/>
        <v>-1.2711864406779662E-2</v>
      </c>
    </row>
    <row r="50" spans="1:3" ht="16.5" thickTop="1" x14ac:dyDescent="0.25">
      <c r="A50" s="38" t="s">
        <v>33</v>
      </c>
      <c r="B50" s="37">
        <f>IFERROR(SUM(B30:B49),"")*-1</f>
        <v>-109067.5</v>
      </c>
      <c r="C50" s="39">
        <f>IFERROR(B50/$B$5,"")</f>
        <v>-0.92430084745762708</v>
      </c>
    </row>
    <row r="51" spans="1:3" x14ac:dyDescent="0.25">
      <c r="A51" s="26"/>
      <c r="C51" s="25"/>
    </row>
    <row r="52" spans="1:3" s="13" customFormat="1" ht="16.5" customHeight="1" x14ac:dyDescent="0.25">
      <c r="A52" s="41" t="s">
        <v>34</v>
      </c>
      <c r="B52" s="19"/>
      <c r="C52" s="29"/>
    </row>
    <row r="53" spans="1:3" x14ac:dyDescent="0.25">
      <c r="A53" s="28" t="s">
        <v>41</v>
      </c>
      <c r="B53" s="8">
        <f>IFERROR(SUM(B13:B15),"")</f>
        <v>200700</v>
      </c>
      <c r="C53" s="35">
        <f>IFERROR(B53/B5,"")</f>
        <v>1.7008474576271186</v>
      </c>
    </row>
    <row r="54" spans="1:3" ht="15.75" thickBot="1" x14ac:dyDescent="0.3">
      <c r="A54" s="24" t="s">
        <v>37</v>
      </c>
      <c r="B54" s="8">
        <f>IFERROR(SUM(B27+B50),"")</f>
        <v>-154328.5</v>
      </c>
      <c r="C54" s="35">
        <f>IFERROR(B54/B5,"")</f>
        <v>-1.3078686440677967</v>
      </c>
    </row>
    <row r="55" spans="1:3" ht="16.5" thickTop="1" x14ac:dyDescent="0.25">
      <c r="A55" s="48" t="s">
        <v>38</v>
      </c>
      <c r="B55" s="49">
        <f>IFERROR(SUM(B53:B54),"")</f>
        <v>46371.5</v>
      </c>
      <c r="C55" s="50">
        <f>IFERROR(B55/B5,"")</f>
        <v>0.39297881355932202</v>
      </c>
    </row>
    <row r="56" spans="1:3" x14ac:dyDescent="0.25">
      <c r="A56" s="24"/>
      <c r="B56" s="8"/>
      <c r="C56" s="25"/>
    </row>
    <row r="57" spans="1:3" ht="15.75" thickBot="1" x14ac:dyDescent="0.3">
      <c r="A57" s="24" t="s">
        <v>39</v>
      </c>
      <c r="B57" s="5">
        <v>30000</v>
      </c>
      <c r="C57" s="36">
        <f>IFERROR(B57/B5*-1,"")</f>
        <v>-0.25423728813559321</v>
      </c>
    </row>
    <row r="58" spans="1:3" ht="19.5" thickTop="1" x14ac:dyDescent="0.3">
      <c r="A58" s="51" t="s">
        <v>40</v>
      </c>
      <c r="B58" s="52">
        <f>IFERROR(B55-B57,"")</f>
        <v>16371.5</v>
      </c>
      <c r="C58" s="53">
        <f>IFERROR(B58/B5,"")</f>
        <v>0.13874152542372881</v>
      </c>
    </row>
    <row r="59" spans="1:3" x14ac:dyDescent="0.25">
      <c r="A59" s="3"/>
      <c r="B59" s="2"/>
    </row>
    <row r="60" spans="1:3" x14ac:dyDescent="0.25">
      <c r="A60" s="3"/>
      <c r="B60" s="2"/>
    </row>
    <row r="61" spans="1:3" x14ac:dyDescent="0.25">
      <c r="A61" s="3"/>
      <c r="B61" s="2"/>
    </row>
    <row r="62" spans="1:3" x14ac:dyDescent="0.25">
      <c r="A62" s="3"/>
      <c r="B62" s="2"/>
    </row>
    <row r="63" spans="1:3" x14ac:dyDescent="0.25">
      <c r="B63" s="2"/>
    </row>
    <row r="64" spans="1:3" x14ac:dyDescent="0.25">
      <c r="A64" s="3"/>
      <c r="B64" s="2"/>
    </row>
  </sheetData>
  <conditionalFormatting sqref="B1:B6 B11:B18 B7:C10 B54:C1048576 B21:B53 C11:C53">
    <cfRule type="cellIs" dxfId="32" priority="2" operator="lessThan">
      <formula>0</formula>
    </cfRule>
  </conditionalFormatting>
  <conditionalFormatting sqref="C1:C6">
    <cfRule type="cellIs" dxfId="31" priority="1" operator="lessThan">
      <formula>0</formula>
    </cfRule>
  </conditionalFormatting>
  <pageMargins left="0.25" right="0.25"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5"/>
  <sheetViews>
    <sheetView showGridLines="0" workbookViewId="0">
      <pane ySplit="1" topLeftCell="A2" activePane="bottomLeft" state="frozen"/>
      <selection pane="bottomLeft" sqref="A1:L1"/>
    </sheetView>
  </sheetViews>
  <sheetFormatPr defaultRowHeight="15" x14ac:dyDescent="0.25"/>
  <cols>
    <col min="1" max="1" width="14.140625" customWidth="1"/>
    <col min="2" max="2" width="19.28515625" bestFit="1" customWidth="1"/>
    <col min="3" max="3" width="15" bestFit="1" customWidth="1"/>
    <col min="4" max="4" width="21.85546875" customWidth="1"/>
    <col min="5" max="5" width="14.140625" style="56" customWidth="1"/>
    <col min="6" max="6" width="18.85546875" style="56" customWidth="1"/>
    <col min="7" max="7" width="14.140625" style="56" customWidth="1"/>
    <col min="8" max="8" width="19.85546875" style="56" customWidth="1"/>
    <col min="9" max="9" width="16.7109375" style="56" bestFit="1" customWidth="1"/>
    <col min="10" max="10" width="12" style="56" bestFit="1" customWidth="1"/>
    <col min="11" max="11" width="18.42578125" style="56" customWidth="1"/>
    <col min="12" max="12" width="25" style="56" customWidth="1"/>
  </cols>
  <sheetData>
    <row r="1" spans="1:12" ht="36" customHeight="1" x14ac:dyDescent="0.25">
      <c r="A1" s="101" t="s">
        <v>85</v>
      </c>
      <c r="B1" s="101"/>
      <c r="C1" s="101"/>
      <c r="D1" s="101"/>
      <c r="E1" s="101"/>
      <c r="F1" s="101"/>
      <c r="G1" s="101"/>
      <c r="H1" s="101"/>
      <c r="I1" s="101"/>
      <c r="J1" s="101"/>
      <c r="K1" s="101"/>
      <c r="L1" s="101"/>
    </row>
    <row r="2" spans="1:12" ht="183" customHeight="1" x14ac:dyDescent="0.25">
      <c r="A2" s="98" t="s">
        <v>84</v>
      </c>
      <c r="B2" s="98"/>
      <c r="C2" s="98"/>
      <c r="D2" s="98"/>
      <c r="E2" s="98"/>
      <c r="F2" s="98"/>
      <c r="G2" s="98"/>
      <c r="H2" s="98"/>
      <c r="I2" s="98"/>
      <c r="J2" s="98"/>
      <c r="K2" s="98"/>
      <c r="L2" s="98"/>
    </row>
    <row r="3" spans="1:12" x14ac:dyDescent="0.25">
      <c r="A3" s="60"/>
      <c r="B3" s="60"/>
      <c r="C3" s="91"/>
      <c r="D3" s="82"/>
      <c r="E3" s="60"/>
      <c r="F3" s="91"/>
      <c r="G3" s="60"/>
      <c r="H3" s="91"/>
      <c r="I3" s="60"/>
      <c r="J3" s="82"/>
      <c r="K3" s="60"/>
      <c r="L3" s="60"/>
    </row>
    <row r="4" spans="1:12" x14ac:dyDescent="0.25">
      <c r="A4" s="103" t="s">
        <v>54</v>
      </c>
      <c r="B4" s="104" t="s">
        <v>60</v>
      </c>
      <c r="C4" s="104" t="s">
        <v>55</v>
      </c>
      <c r="D4" s="104" t="s">
        <v>77</v>
      </c>
      <c r="E4" s="104" t="s">
        <v>56</v>
      </c>
      <c r="F4" s="104" t="s">
        <v>80</v>
      </c>
      <c r="G4" s="104" t="s">
        <v>57</v>
      </c>
      <c r="H4" s="104" t="s">
        <v>83</v>
      </c>
      <c r="I4" s="104" t="s">
        <v>81</v>
      </c>
      <c r="J4" s="104" t="s">
        <v>59</v>
      </c>
      <c r="K4" s="105" t="s">
        <v>82</v>
      </c>
      <c r="L4" s="104" t="s">
        <v>58</v>
      </c>
    </row>
    <row r="5" spans="1:12" x14ac:dyDescent="0.25">
      <c r="A5" s="57">
        <v>500</v>
      </c>
      <c r="B5" s="89">
        <v>1.5</v>
      </c>
      <c r="C5" s="92" t="str">
        <f>IFERROR('Net Profit Margin'!A5*Table1[Variable Cost per Mile],"")</f>
        <v/>
      </c>
      <c r="D5" s="90" t="str">
        <f>IFERROR('Cost of Operations'!C50,"")</f>
        <v/>
      </c>
      <c r="E5" s="92" t="str">
        <f>IFERROR(A5*'Cost of Operations'!C27,"")</f>
        <v/>
      </c>
      <c r="F5" s="90" t="str">
        <f>IFERROR('Cost of Operations'!C27,"")</f>
        <v/>
      </c>
      <c r="G5" s="92" t="str">
        <f>IFERROR(C5+E5,"")</f>
        <v/>
      </c>
      <c r="H5" s="92" t="str">
        <f>IFERROR(D5+F5,"")</f>
        <v/>
      </c>
      <c r="I5" s="58">
        <f>IFERROR(A5*B5,"")</f>
        <v>750</v>
      </c>
      <c r="J5" s="58" t="str">
        <f>IFERROR(G5+I5,"")</f>
        <v/>
      </c>
      <c r="K5" s="58"/>
      <c r="L5" s="61">
        <f>IFERROR(Table1[Net Profit per Mile]/Table1[Revenue Per Mile],"")</f>
        <v>0</v>
      </c>
    </row>
  </sheetData>
  <mergeCells count="2">
    <mergeCell ref="A2:L2"/>
    <mergeCell ref="A1:L1"/>
  </mergeCells>
  <conditionalFormatting sqref="K7:K1048576 J4:J5">
    <cfRule type="cellIs" dxfId="30" priority="5" operator="lessThan">
      <formula>0</formula>
    </cfRule>
  </conditionalFormatting>
  <conditionalFormatting sqref="D5">
    <cfRule type="cellIs" dxfId="29" priority="4" operator="lessThan">
      <formula>0</formula>
    </cfRule>
  </conditionalFormatting>
  <conditionalFormatting sqref="F5">
    <cfRule type="cellIs" dxfId="28" priority="3" operator="lessThan">
      <formula>0</formula>
    </cfRule>
  </conditionalFormatting>
  <conditionalFormatting sqref="I5:K5">
    <cfRule type="cellIs" dxfId="27" priority="2" operator="greaterThan">
      <formula>1</formula>
    </cfRule>
  </conditionalFormatting>
  <conditionalFormatting sqref="C5:H5">
    <cfRule type="cellIs" dxfId="26" priority="1" operator="lessThan">
      <formula>0</formula>
    </cfRule>
  </conditionalFormatting>
  <pageMargins left="0.7" right="0.7" top="0.75" bottom="0.75" header="0.3" footer="0.3"/>
  <pageSetup orientation="portrait" horizontalDpi="4294967295" verticalDpi="4294967295"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6"/>
  <sheetViews>
    <sheetView showGridLines="0" workbookViewId="0">
      <pane ySplit="1" topLeftCell="A2" activePane="bottomLeft" state="frozen"/>
      <selection pane="bottomLeft" activeCell="C6" sqref="C6"/>
    </sheetView>
  </sheetViews>
  <sheetFormatPr defaultRowHeight="15" x14ac:dyDescent="0.25"/>
  <cols>
    <col min="1" max="1" width="14.140625" customWidth="1"/>
    <col min="2" max="2" width="19.28515625" bestFit="1" customWidth="1"/>
    <col min="3" max="3" width="15" bestFit="1" customWidth="1"/>
    <col min="4" max="4" width="21.42578125" customWidth="1"/>
    <col min="5" max="5" width="14.140625" style="56" customWidth="1"/>
    <col min="6" max="6" width="18.85546875" style="56" customWidth="1"/>
    <col min="7" max="7" width="14.140625" style="56" customWidth="1"/>
    <col min="8" max="8" width="19.85546875" style="56" customWidth="1"/>
    <col min="9" max="9" width="16.7109375" style="56" bestFit="1" customWidth="1"/>
    <col min="10" max="10" width="12" style="56" bestFit="1" customWidth="1"/>
    <col min="11" max="11" width="18.42578125" style="56" customWidth="1"/>
    <col min="12" max="12" width="25" style="56" customWidth="1"/>
  </cols>
  <sheetData>
    <row r="1" spans="1:12" ht="36" customHeight="1" x14ac:dyDescent="0.25">
      <c r="A1" s="101" t="s">
        <v>85</v>
      </c>
      <c r="B1" s="101"/>
      <c r="C1" s="101"/>
      <c r="D1" s="101"/>
      <c r="E1" s="101"/>
      <c r="F1" s="101"/>
      <c r="G1" s="101"/>
      <c r="H1" s="101"/>
      <c r="I1" s="101"/>
      <c r="J1" s="101"/>
      <c r="K1" s="101"/>
      <c r="L1" s="101"/>
    </row>
    <row r="2" spans="1:12" ht="183" customHeight="1" x14ac:dyDescent="0.25">
      <c r="A2" s="98" t="s">
        <v>86</v>
      </c>
      <c r="B2" s="98"/>
      <c r="C2" s="98"/>
      <c r="D2" s="98"/>
      <c r="E2" s="98"/>
      <c r="F2" s="98"/>
      <c r="G2" s="98"/>
      <c r="H2" s="98"/>
      <c r="I2" s="98"/>
      <c r="J2" s="98"/>
      <c r="K2" s="98"/>
      <c r="L2" s="98"/>
    </row>
    <row r="3" spans="1:12" x14ac:dyDescent="0.25">
      <c r="A3" s="60"/>
      <c r="B3" s="60"/>
      <c r="C3" s="91"/>
      <c r="D3" s="82"/>
      <c r="E3" s="60"/>
      <c r="F3" s="91"/>
      <c r="G3" s="60"/>
      <c r="H3" s="91"/>
      <c r="I3" s="60"/>
      <c r="J3" s="82"/>
      <c r="K3" s="60"/>
      <c r="L3" s="60"/>
    </row>
    <row r="4" spans="1:12" x14ac:dyDescent="0.25">
      <c r="A4" s="95"/>
      <c r="B4" s="95"/>
      <c r="C4" s="95"/>
      <c r="D4" s="95"/>
      <c r="E4" s="95"/>
      <c r="F4" s="95"/>
      <c r="G4" s="95"/>
      <c r="H4" s="95"/>
      <c r="I4" s="95"/>
      <c r="J4" s="95"/>
      <c r="K4" s="95"/>
      <c r="L4" s="95"/>
    </row>
    <row r="5" spans="1:12" x14ac:dyDescent="0.25">
      <c r="A5" s="103" t="s">
        <v>54</v>
      </c>
      <c r="B5" s="104" t="s">
        <v>60</v>
      </c>
      <c r="C5" s="104" t="s">
        <v>55</v>
      </c>
      <c r="D5" s="104" t="s">
        <v>77</v>
      </c>
      <c r="E5" s="104" t="s">
        <v>56</v>
      </c>
      <c r="F5" s="104" t="s">
        <v>79</v>
      </c>
      <c r="G5" s="104" t="s">
        <v>57</v>
      </c>
      <c r="H5" s="104" t="s">
        <v>83</v>
      </c>
      <c r="I5" s="104" t="s">
        <v>81</v>
      </c>
      <c r="J5" s="104" t="s">
        <v>59</v>
      </c>
      <c r="K5" s="105" t="s">
        <v>82</v>
      </c>
      <c r="L5" s="104" t="s">
        <v>58</v>
      </c>
    </row>
    <row r="6" spans="1:12" x14ac:dyDescent="0.25">
      <c r="A6" s="57">
        <v>500</v>
      </c>
      <c r="B6" s="59">
        <v>1.8</v>
      </c>
      <c r="C6" s="92">
        <f>IFERROR('Net Profit Margin Example'!A6*Table13[Variable Cost per Mile],"")</f>
        <v>-462.15042372881356</v>
      </c>
      <c r="D6" s="90">
        <f>Example!C50</f>
        <v>-0.92430084745762708</v>
      </c>
      <c r="E6" s="92">
        <f>IFERROR(A6*Example!C27,"")</f>
        <v>-191.78389830508473</v>
      </c>
      <c r="F6" s="92">
        <f>IFERROR(Example!C27,"")</f>
        <v>-0.38356779661016949</v>
      </c>
      <c r="G6" s="92">
        <f>IFERROR(C6+E6,"")</f>
        <v>-653.9343220338983</v>
      </c>
      <c r="H6" s="92">
        <f>IFERROR(Table13[Variable Cost per Mile]+Table13[Fixed Cost per Mile],"")</f>
        <v>-1.3078686440677965</v>
      </c>
      <c r="I6" s="58">
        <f>IFERROR(A6*B6,"")</f>
        <v>900</v>
      </c>
      <c r="J6" s="58">
        <f>IFERROR(G6+I6,"")</f>
        <v>246.0656779661017</v>
      </c>
      <c r="K6" s="92">
        <f>Table13[Net Profit]/Table13[Miles]</f>
        <v>0.49213135593220342</v>
      </c>
      <c r="L6" s="61">
        <f>IFERROR(Table13[Net Profit per Mile]/Table13[Revenue Per Mile],"")</f>
        <v>0.27340630885122413</v>
      </c>
    </row>
  </sheetData>
  <mergeCells count="2">
    <mergeCell ref="A1:L1"/>
    <mergeCell ref="A2:L2"/>
  </mergeCells>
  <conditionalFormatting sqref="K8:K1048576 J5:J6">
    <cfRule type="cellIs" dxfId="25" priority="9" operator="lessThan">
      <formula>0</formula>
    </cfRule>
  </conditionalFormatting>
  <conditionalFormatting sqref="D6">
    <cfRule type="cellIs" dxfId="24" priority="8" operator="lessThan">
      <formula>0</formula>
    </cfRule>
  </conditionalFormatting>
  <conditionalFormatting sqref="F6">
    <cfRule type="cellIs" dxfId="23" priority="7" operator="lessThan">
      <formula>0</formula>
    </cfRule>
  </conditionalFormatting>
  <conditionalFormatting sqref="H6">
    <cfRule type="cellIs" dxfId="22" priority="6" operator="lessThan">
      <formula>0</formula>
    </cfRule>
  </conditionalFormatting>
  <conditionalFormatting sqref="G6">
    <cfRule type="cellIs" dxfId="21" priority="5" operator="lessThan">
      <formula>0</formula>
    </cfRule>
  </conditionalFormatting>
  <conditionalFormatting sqref="E6">
    <cfRule type="cellIs" dxfId="20" priority="4" operator="lessThan">
      <formula>0</formula>
    </cfRule>
  </conditionalFormatting>
  <conditionalFormatting sqref="I6:J6">
    <cfRule type="cellIs" dxfId="19" priority="3" operator="greaterThan">
      <formula>1</formula>
    </cfRule>
  </conditionalFormatting>
  <conditionalFormatting sqref="K6">
    <cfRule type="cellIs" dxfId="18" priority="2" operator="greaterThan">
      <formula>1</formula>
    </cfRule>
  </conditionalFormatting>
  <conditionalFormatting sqref="C6">
    <cfRule type="cellIs" dxfId="17" priority="1" operator="lessThan">
      <formula>0</formula>
    </cfRule>
  </conditionalFormatting>
  <pageMargins left="0.7" right="0.7" top="0.75" bottom="0.75" header="0.3" footer="0.3"/>
  <pageSetup orientation="portrait" horizontalDpi="4294967295" verticalDpi="4294967295"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6"/>
  <sheetViews>
    <sheetView showGridLines="0" workbookViewId="0">
      <pane ySplit="1" topLeftCell="A2" activePane="bottomLeft" state="frozen"/>
      <selection activeCell="C6" sqref="C6"/>
      <selection pane="bottomLeft" activeCell="E2" sqref="E2"/>
    </sheetView>
  </sheetViews>
  <sheetFormatPr defaultRowHeight="15" x14ac:dyDescent="0.25"/>
  <cols>
    <col min="1" max="3" width="40.7109375" customWidth="1"/>
  </cols>
  <sheetData>
    <row r="1" spans="1:3" ht="36" customHeight="1" x14ac:dyDescent="0.25">
      <c r="A1" s="102" t="s">
        <v>90</v>
      </c>
      <c r="B1" s="102"/>
      <c r="C1" s="102"/>
    </row>
    <row r="2" spans="1:3" ht="266.25" customHeight="1" x14ac:dyDescent="0.25">
      <c r="A2" s="100" t="s">
        <v>91</v>
      </c>
      <c r="B2" s="100"/>
      <c r="C2" s="100"/>
    </row>
    <row r="5" spans="1:3" x14ac:dyDescent="0.25">
      <c r="A5" s="106" t="s">
        <v>88</v>
      </c>
      <c r="B5" s="106" t="s">
        <v>89</v>
      </c>
      <c r="C5" s="106" t="s">
        <v>90</v>
      </c>
    </row>
    <row r="6" spans="1:3" x14ac:dyDescent="0.25">
      <c r="A6" s="109">
        <f>'Cost of Operations'!B54</f>
        <v>0</v>
      </c>
      <c r="B6" s="107">
        <f>'Cost of Operations'!B53</f>
        <v>0</v>
      </c>
      <c r="C6" s="108" t="str">
        <f>IFERROR(A6/B6*-1,"")</f>
        <v/>
      </c>
    </row>
  </sheetData>
  <mergeCells count="2">
    <mergeCell ref="A2:C2"/>
    <mergeCell ref="A1:C1"/>
  </mergeCells>
  <conditionalFormatting sqref="C6">
    <cfRule type="cellIs" dxfId="0" priority="1" operator="greaterThan">
      <formula>1</formula>
    </cfRule>
  </conditionalFormatting>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6"/>
  <sheetViews>
    <sheetView showGridLines="0" tabSelected="1" workbookViewId="0">
      <pane ySplit="1" topLeftCell="A2" activePane="bottomLeft" state="frozen"/>
      <selection activeCell="A2" sqref="A2:L2"/>
      <selection pane="bottomLeft" activeCell="F5" sqref="F5"/>
    </sheetView>
  </sheetViews>
  <sheetFormatPr defaultRowHeight="15" x14ac:dyDescent="0.25"/>
  <cols>
    <col min="1" max="3" width="40.7109375" customWidth="1"/>
  </cols>
  <sheetData>
    <row r="1" spans="1:3" ht="36" customHeight="1" x14ac:dyDescent="0.25">
      <c r="A1" s="102" t="s">
        <v>90</v>
      </c>
      <c r="B1" s="102"/>
      <c r="C1" s="102"/>
    </row>
    <row r="2" spans="1:3" ht="266.25" customHeight="1" x14ac:dyDescent="0.25">
      <c r="A2" s="100" t="s">
        <v>91</v>
      </c>
      <c r="B2" s="100"/>
      <c r="C2" s="100"/>
    </row>
    <row r="5" spans="1:3" x14ac:dyDescent="0.25">
      <c r="A5" s="106" t="s">
        <v>88</v>
      </c>
      <c r="B5" s="106" t="s">
        <v>89</v>
      </c>
      <c r="C5" s="106" t="s">
        <v>90</v>
      </c>
    </row>
    <row r="6" spans="1:3" x14ac:dyDescent="0.25">
      <c r="A6" s="109">
        <f>Example!B54</f>
        <v>-154328.5</v>
      </c>
      <c r="B6" s="107">
        <f>Example!B53</f>
        <v>200700</v>
      </c>
      <c r="C6" s="108">
        <f>IFERROR(A6/B6*-1,"")</f>
        <v>0.76895117090184351</v>
      </c>
    </row>
  </sheetData>
  <mergeCells count="2">
    <mergeCell ref="A1:C1"/>
    <mergeCell ref="A2:C2"/>
  </mergeCells>
  <conditionalFormatting sqref="C6">
    <cfRule type="cellIs" dxfId="1" priority="1" operator="greaterThan">
      <formula>100</formula>
    </cfRule>
  </conditionalFormatting>
  <pageMargins left="0.7" right="0.7" top="0.75" bottom="0.75" header="0.3" footer="0.3"/>
  <pageSetup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
  <sheetViews>
    <sheetView showGridLines="0" workbookViewId="0">
      <pane ySplit="1" topLeftCell="A2" activePane="bottomLeft" state="frozen"/>
      <selection activeCell="H2" sqref="H2"/>
      <selection pane="bottomLeft"/>
    </sheetView>
  </sheetViews>
  <sheetFormatPr defaultRowHeight="15" x14ac:dyDescent="0.25"/>
  <cols>
    <col min="1" max="1" width="0.85546875" customWidth="1"/>
    <col min="2" max="5" width="22.5703125" customWidth="1"/>
    <col min="6" max="8" width="14.5703125" customWidth="1"/>
  </cols>
  <sheetData>
    <row r="1" spans="1:8" ht="36" customHeight="1" x14ac:dyDescent="0.25">
      <c r="A1" s="62"/>
      <c r="B1" s="66" t="s">
        <v>63</v>
      </c>
      <c r="C1" s="63"/>
      <c r="D1" s="63"/>
      <c r="E1" s="63"/>
    </row>
    <row r="2" spans="1:8" ht="217.5" customHeight="1" x14ac:dyDescent="0.25">
      <c r="B2" s="100" t="s">
        <v>66</v>
      </c>
      <c r="C2" s="100"/>
      <c r="D2" s="100"/>
      <c r="E2" s="100"/>
      <c r="F2" s="64"/>
      <c r="G2" s="64"/>
      <c r="H2" s="64"/>
    </row>
    <row r="3" spans="1:8" x14ac:dyDescent="0.25">
      <c r="B3" s="96"/>
      <c r="C3" s="96"/>
      <c r="D3" s="96"/>
      <c r="E3" s="96"/>
      <c r="F3" s="64"/>
      <c r="G3" s="64"/>
      <c r="H3" s="64"/>
    </row>
    <row r="4" spans="1:8" x14ac:dyDescent="0.25">
      <c r="B4" s="96"/>
      <c r="C4" s="96"/>
      <c r="D4" s="96"/>
      <c r="E4" s="96"/>
      <c r="F4" s="64"/>
      <c r="G4" s="64"/>
      <c r="H4" s="64"/>
    </row>
    <row r="5" spans="1:8" s="65" customFormat="1" ht="24" customHeight="1" x14ac:dyDescent="0.25">
      <c r="B5" s="87" t="s">
        <v>65</v>
      </c>
      <c r="C5" s="88"/>
      <c r="D5" s="88"/>
      <c r="E5" s="88"/>
    </row>
    <row r="6" spans="1:8" x14ac:dyDescent="0.25">
      <c r="B6" s="67" t="s">
        <v>61</v>
      </c>
      <c r="C6" s="68" t="s">
        <v>62</v>
      </c>
      <c r="D6" s="68" t="s">
        <v>63</v>
      </c>
      <c r="E6" s="69" t="s">
        <v>64</v>
      </c>
    </row>
    <row r="7" spans="1:8" x14ac:dyDescent="0.25">
      <c r="B7" s="70">
        <v>200000</v>
      </c>
      <c r="C7" s="71">
        <v>150000</v>
      </c>
      <c r="D7" s="72">
        <f>IFERROR(SUM(B7-C7),"")</f>
        <v>50000</v>
      </c>
      <c r="E7" s="73">
        <f>IFERROR(B7/C7,"")</f>
        <v>1.3333333333333333</v>
      </c>
    </row>
  </sheetData>
  <mergeCells count="1">
    <mergeCell ref="B2:E2"/>
  </mergeCells>
  <conditionalFormatting sqref="D7">
    <cfRule type="cellIs" dxfId="16" priority="2" operator="lessThan">
      <formula>0</formula>
    </cfRule>
  </conditionalFormatting>
  <conditionalFormatting sqref="E7">
    <cfRule type="cellIs" dxfId="15" priority="1" operator="lessThan">
      <formula>1</formula>
    </cfRule>
  </conditionalFormatting>
  <hyperlinks>
    <hyperlink ref="B1" r:id="rId1"/>
  </hyperlinks>
  <pageMargins left="0.7" right="0.7" top="0.75" bottom="0.75" header="0.3" footer="0.3"/>
  <pageSetup orientation="portrait" horizontalDpi="4294967295" verticalDpi="4294967295"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7"/>
  <sheetViews>
    <sheetView showGridLines="0" zoomScaleNormal="100" workbookViewId="0">
      <pane ySplit="1" topLeftCell="A2" activePane="bottomLeft" state="frozen"/>
      <selection pane="bottomLeft" activeCell="C1" sqref="C1"/>
    </sheetView>
  </sheetViews>
  <sheetFormatPr defaultRowHeight="15" x14ac:dyDescent="0.25"/>
  <cols>
    <col min="1" max="1" width="0.7109375" customWidth="1"/>
    <col min="2" max="4" width="33.7109375" customWidth="1"/>
    <col min="5" max="7" width="14.5703125" customWidth="1"/>
  </cols>
  <sheetData>
    <row r="1" spans="1:7" ht="36" customHeight="1" x14ac:dyDescent="0.25">
      <c r="A1" s="76"/>
      <c r="B1" s="77" t="s">
        <v>67</v>
      </c>
      <c r="C1" s="78"/>
      <c r="D1" s="78"/>
    </row>
    <row r="2" spans="1:7" ht="384" customHeight="1" x14ac:dyDescent="0.25">
      <c r="B2" s="97" t="s">
        <v>70</v>
      </c>
      <c r="C2" s="97"/>
      <c r="D2" s="97"/>
      <c r="E2" s="64"/>
      <c r="F2" s="64"/>
      <c r="G2" s="64"/>
    </row>
    <row r="3" spans="1:7" x14ac:dyDescent="0.25">
      <c r="B3" s="94"/>
      <c r="C3" s="94"/>
      <c r="D3" s="94"/>
      <c r="E3" s="64"/>
      <c r="F3" s="64"/>
      <c r="G3" s="64"/>
    </row>
    <row r="4" spans="1:7" x14ac:dyDescent="0.25">
      <c r="B4" s="94"/>
      <c r="C4" s="94"/>
      <c r="D4" s="94"/>
      <c r="E4" s="64"/>
      <c r="F4" s="64"/>
      <c r="G4" s="64"/>
    </row>
    <row r="5" spans="1:7" s="65" customFormat="1" ht="24" customHeight="1" x14ac:dyDescent="0.25">
      <c r="B5" s="85" t="s">
        <v>69</v>
      </c>
      <c r="C5" s="86"/>
      <c r="D5" s="86"/>
    </row>
    <row r="6" spans="1:7" x14ac:dyDescent="0.25">
      <c r="B6" s="67" t="s">
        <v>71</v>
      </c>
      <c r="C6" s="68" t="s">
        <v>72</v>
      </c>
      <c r="D6" s="69" t="s">
        <v>67</v>
      </c>
    </row>
    <row r="7" spans="1:7" x14ac:dyDescent="0.25">
      <c r="B7" s="70">
        <v>300000</v>
      </c>
      <c r="C7" s="71">
        <v>500000</v>
      </c>
      <c r="D7" s="74">
        <f>IFERROR(B7/C7,"")</f>
        <v>0.6</v>
      </c>
    </row>
  </sheetData>
  <mergeCells count="1">
    <mergeCell ref="B2:D2"/>
  </mergeCells>
  <conditionalFormatting sqref="D7">
    <cfRule type="cellIs" dxfId="14" priority="1" operator="greaterThan">
      <formula>0.4</formula>
    </cfRule>
  </conditionalFormatting>
  <hyperlinks>
    <hyperlink ref="B1" r:id="rId1"/>
  </hyperlinks>
  <pageMargins left="0.25" right="0.25"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Cost of Operations</vt:lpstr>
      <vt:lpstr>Example</vt:lpstr>
      <vt:lpstr>Net Profit Margin</vt:lpstr>
      <vt:lpstr>Net Profit Margin Example</vt:lpstr>
      <vt:lpstr>Operating Ratio</vt:lpstr>
      <vt:lpstr>Operating Ratio Example</vt:lpstr>
      <vt:lpstr>Working Capital</vt:lpstr>
      <vt:lpstr>Debt Ratio</vt:lpstr>
      <vt:lpstr>Debt Equity Ratio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King</dc:creator>
  <cp:lastModifiedBy>Andrew King</cp:lastModifiedBy>
  <cp:lastPrinted>2019-02-21T17:21:59Z</cp:lastPrinted>
  <dcterms:created xsi:type="dcterms:W3CDTF">2019-02-20T20:19:10Z</dcterms:created>
  <dcterms:modified xsi:type="dcterms:W3CDTF">2020-10-23T17:37:45Z</dcterms:modified>
</cp:coreProperties>
</file>